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0" yWindow="30" windowWidth="11445" windowHeight="6795" tabRatio="816"/>
  </bookViews>
  <sheets>
    <sheet name="1.Identificacao" sheetId="2" r:id="rId1"/>
    <sheet name="2.Cidade" sheetId="3" r:id="rId2"/>
    <sheet name="3.Sist_Atual&amp;PlanInvest" sheetId="23" r:id="rId3"/>
    <sheet name="4.InfHidrograf" sheetId="22" r:id="rId4"/>
    <sheet name="5.Pop_Beneficiada" sheetId="27" r:id="rId5"/>
    <sheet name="6.1.a.Desc_ETE_Proj" sheetId="19" r:id="rId6"/>
    <sheet name="6.1.b.EstrutComplementares" sheetId="26" r:id="rId7"/>
    <sheet name="6.1.c.Efic_ETE_Proj" sheetId="18" r:id="rId8"/>
    <sheet name="6.2.a.Desc_ETE_Exist" sheetId="20" r:id="rId9"/>
    <sheet name="6.2.b.Efic_ETE_Exist" sheetId="21" r:id="rId10"/>
    <sheet name="7.Custos&amp;Investimentos" sheetId="16" r:id="rId11"/>
    <sheet name="8.ValorContrato" sheetId="15" r:id="rId12"/>
    <sheet name="9.1.DadosPServLocal" sheetId="24" r:id="rId13"/>
    <sheet name="9.2.DadosPServRegional" sheetId="25" r:id="rId14"/>
    <sheet name="10.Metas_Habilitacao" sheetId="8" r:id="rId15"/>
    <sheet name="Anexo" sheetId="13" r:id="rId16"/>
    <sheet name="AuxVRef" sheetId="14" state="hidden" r:id="rId17"/>
  </sheets>
  <externalReferences>
    <externalReference r:id="rId18"/>
  </externalReferences>
  <definedNames>
    <definedName name="_xlnm.Print_Area" localSheetId="0">'1.Identificacao'!$A$1:$L$59</definedName>
    <definedName name="_xlnm.Print_Area" localSheetId="14">'10.Metas_Habilitacao'!$B$1:$L$43</definedName>
    <definedName name="_xlnm.Print_Area" localSheetId="1">'2.Cidade'!$A$1:$L$73</definedName>
    <definedName name="_xlnm.Print_Area" localSheetId="5">'6.1.a.Desc_ETE_Proj'!$A$1:$L$125</definedName>
    <definedName name="_xlnm.Print_Area" localSheetId="7">'6.1.c.Efic_ETE_Proj'!$A$1:$L$91</definedName>
    <definedName name="_xlnm.Print_Area" localSheetId="8">'6.2.a.Desc_ETE_Exist'!$A$1:$L$63</definedName>
    <definedName name="_xlnm.Print_Area" localSheetId="9">'6.2.b.Efic_ETE_Exist'!$A$1:$L$89</definedName>
    <definedName name="_xlnm.Print_Area" localSheetId="10">'7.Custos&amp;Investimentos'!$A$1:$L$65</definedName>
    <definedName name="_xlnm.Print_Area" localSheetId="11">'8.ValorContrato'!$A$1:$T$66</definedName>
    <definedName name="_xlnm.Print_Area" localSheetId="13">'9.2.DadosPServRegional'!$A$1:$L$117</definedName>
    <definedName name="_xlnm.Print_Area" localSheetId="15">Anexo!$B$1:$U$31</definedName>
    <definedName name="_xlnm.Print_Titles" localSheetId="0">'1.Identificacao'!$1:$10</definedName>
    <definedName name="_xlnm.Print_Titles" localSheetId="1">'2.Cidade'!$1:$10</definedName>
    <definedName name="_xlnm.Print_Titles" localSheetId="2">'3.Sist_Atual&amp;PlanInvest'!$1:$10</definedName>
    <definedName name="_xlnm.Print_Titles" localSheetId="3">'4.InfHidrograf'!$1:$10</definedName>
    <definedName name="_xlnm.Print_Titles" localSheetId="4">'5.Pop_Beneficiada'!$1:$10</definedName>
    <definedName name="_xlnm.Print_Titles" localSheetId="5">'6.1.a.Desc_ETE_Proj'!$1:$10</definedName>
    <definedName name="_xlnm.Print_Titles" localSheetId="6">'6.1.b.EstrutComplementares'!$1:$10</definedName>
    <definedName name="_xlnm.Print_Titles" localSheetId="7">'6.1.c.Efic_ETE_Proj'!$1:$10</definedName>
    <definedName name="_xlnm.Print_Titles" localSheetId="8">'6.2.a.Desc_ETE_Exist'!$1:$10</definedName>
    <definedName name="_xlnm.Print_Titles" localSheetId="9">'6.2.b.Efic_ETE_Exist'!$1:$10</definedName>
    <definedName name="_xlnm.Print_Titles" localSheetId="10">'7.Custos&amp;Investimentos'!$1:$10</definedName>
    <definedName name="_xlnm.Print_Titles" localSheetId="11">'8.ValorContrato'!$1:$10</definedName>
    <definedName name="_xlnm.Print_Titles" localSheetId="12">'9.1.DadosPServLocal'!$1:$10</definedName>
    <definedName name="_xlnm.Print_Titles" localSheetId="13">'9.2.DadosPServRegional'!$1:$10</definedName>
  </definedNames>
  <calcPr calcId="145621"/>
</workbook>
</file>

<file path=xl/calcChain.xml><?xml version="1.0" encoding="utf-8"?>
<calcChain xmlns="http://schemas.openxmlformats.org/spreadsheetml/2006/main">
  <c r="L45" i="18" l="1"/>
  <c r="L44" i="18"/>
  <c r="F57" i="15" l="1"/>
  <c r="F56" i="15"/>
  <c r="N50" i="15"/>
  <c r="F50" i="15"/>
  <c r="F46" i="15"/>
  <c r="N46" i="15" s="1"/>
  <c r="N45" i="15"/>
  <c r="F45" i="15"/>
  <c r="F51" i="15"/>
  <c r="N51" i="15"/>
  <c r="F49" i="15" l="1"/>
  <c r="E29" i="16"/>
  <c r="E41" i="16" s="1"/>
  <c r="F55" i="15" s="1"/>
  <c r="H31" i="18"/>
  <c r="K5" i="25"/>
  <c r="J5" i="25" s="1"/>
  <c r="K5" i="24"/>
  <c r="J5" i="24"/>
  <c r="N5" i="15"/>
  <c r="M5" i="15"/>
  <c r="K5" i="16"/>
  <c r="J5" i="16"/>
  <c r="K5" i="21"/>
  <c r="J5" i="21" s="1"/>
  <c r="K5" i="20"/>
  <c r="J5" i="20" s="1"/>
  <c r="K5" i="18"/>
  <c r="J5" i="18" s="1"/>
  <c r="K5" i="26"/>
  <c r="J5" i="26" s="1"/>
  <c r="K5" i="19"/>
  <c r="J5" i="19" s="1"/>
  <c r="K5" i="27"/>
  <c r="J5" i="27" s="1"/>
  <c r="K5" i="22"/>
  <c r="J5" i="22" s="1"/>
  <c r="K5" i="23"/>
  <c r="J5" i="23" s="1"/>
  <c r="B43" i="8"/>
  <c r="G43" i="8"/>
  <c r="L51" i="18"/>
  <c r="L52" i="18"/>
  <c r="L46" i="18"/>
  <c r="L53" i="18" s="1"/>
  <c r="L47" i="18"/>
  <c r="L54" i="18" s="1"/>
  <c r="L48" i="18"/>
  <c r="L55" i="18" s="1"/>
  <c r="B7" i="2"/>
  <c r="B7" i="25" s="1"/>
  <c r="B6" i="2"/>
  <c r="B6" i="25" s="1"/>
  <c r="F5" i="2"/>
  <c r="E5" i="2" s="1"/>
  <c r="A5" i="2"/>
  <c r="A5" i="25" s="1"/>
  <c r="K5" i="3"/>
  <c r="J5" i="3" s="1"/>
  <c r="B6" i="3"/>
  <c r="K5" i="2"/>
  <c r="J5" i="2" s="1"/>
  <c r="L43" i="21"/>
  <c r="L50" i="21" s="1"/>
  <c r="L44" i="21"/>
  <c r="L51" i="21" s="1"/>
  <c r="L45" i="21"/>
  <c r="L52" i="21" s="1"/>
  <c r="L46" i="21"/>
  <c r="L53" i="21" s="1"/>
  <c r="L47" i="21"/>
  <c r="L54" i="21" s="1"/>
  <c r="H30" i="21"/>
  <c r="E30" i="8"/>
  <c r="H28" i="8"/>
  <c r="G30" i="8"/>
  <c r="H13" i="8"/>
  <c r="F30" i="21"/>
  <c r="J30" i="21" s="1"/>
  <c r="I64" i="15" s="1"/>
  <c r="F31" i="18"/>
  <c r="I63" i="15" s="1"/>
  <c r="F22" i="8"/>
  <c r="L22" i="8" s="1"/>
  <c r="D44" i="18"/>
  <c r="F21" i="8" s="1"/>
  <c r="I28" i="8"/>
  <c r="J28" i="8"/>
  <c r="K28" i="8"/>
  <c r="L28" i="8"/>
  <c r="G28" i="8"/>
  <c r="L11" i="8"/>
  <c r="F23" i="8" s="1"/>
  <c r="F24" i="8"/>
  <c r="J24" i="8" s="1"/>
  <c r="H24" i="8"/>
  <c r="I24" i="8"/>
  <c r="K24" i="8"/>
  <c r="L24" i="8"/>
  <c r="F25" i="8"/>
  <c r="H25" i="8" s="1"/>
  <c r="J25" i="8"/>
  <c r="K25" i="8"/>
  <c r="G24" i="8"/>
  <c r="D9" i="14"/>
  <c r="AA9" i="14" s="1"/>
  <c r="AA16" i="14" s="1"/>
  <c r="E9" i="14"/>
  <c r="AB9" i="14" s="1"/>
  <c r="AB16" i="14" s="1"/>
  <c r="F9" i="14"/>
  <c r="AC9" i="14" s="1"/>
  <c r="AC16" i="14" s="1"/>
  <c r="G9" i="14"/>
  <c r="AD9" i="14" s="1"/>
  <c r="AD16" i="14" s="1"/>
  <c r="AD11" i="14"/>
  <c r="AD12" i="14"/>
  <c r="H9" i="14"/>
  <c r="AE9" i="14" s="1"/>
  <c r="AE16" i="14" s="1"/>
  <c r="G12" i="14"/>
  <c r="G11" i="14" s="1"/>
  <c r="D23" i="21"/>
  <c r="D43" i="21" s="1"/>
  <c r="H43" i="21" s="1"/>
  <c r="H51" i="21" s="1"/>
  <c r="AB11" i="14"/>
  <c r="AB12" i="14"/>
  <c r="C13" i="14"/>
  <c r="C14" i="14"/>
  <c r="E13" i="14"/>
  <c r="E30" i="21"/>
  <c r="E23" i="21"/>
  <c r="E26" i="21"/>
  <c r="E12" i="14"/>
  <c r="E11" i="14" s="1"/>
  <c r="I44" i="21"/>
  <c r="I45" i="21"/>
  <c r="I46" i="21"/>
  <c r="I47" i="21"/>
  <c r="F44" i="21"/>
  <c r="F45" i="21"/>
  <c r="F46" i="21"/>
  <c r="F47" i="21"/>
  <c r="I45" i="18"/>
  <c r="I46" i="18"/>
  <c r="I47" i="18"/>
  <c r="I48" i="18"/>
  <c r="H44" i="18"/>
  <c r="H52" i="18" s="1"/>
  <c r="F45" i="18"/>
  <c r="F46" i="18"/>
  <c r="F47" i="18"/>
  <c r="F48" i="18"/>
  <c r="E44" i="18"/>
  <c r="E52" i="18" s="1"/>
  <c r="C14" i="22"/>
  <c r="D21" i="3"/>
  <c r="F24" i="25"/>
  <c r="A15" i="2"/>
  <c r="AE11" i="14"/>
  <c r="AE12" i="14"/>
  <c r="AE13" i="14"/>
  <c r="I9" i="14"/>
  <c r="U9" i="14" s="1"/>
  <c r="U16" i="14" s="1"/>
  <c r="H13" i="14"/>
  <c r="B12" i="3"/>
  <c r="B13" i="3"/>
  <c r="D18" i="3"/>
  <c r="D19" i="3"/>
  <c r="D20" i="3"/>
  <c r="D22" i="3"/>
  <c r="J27" i="18"/>
  <c r="E59" i="18"/>
  <c r="E58" i="18"/>
  <c r="E55" i="18"/>
  <c r="E54" i="18"/>
  <c r="D43" i="18"/>
  <c r="H43" i="18" s="1"/>
  <c r="H54" i="18"/>
  <c r="J54" i="18"/>
  <c r="H55" i="18"/>
  <c r="J55" i="18"/>
  <c r="J52" i="18"/>
  <c r="H53" i="18"/>
  <c r="J53" i="18"/>
  <c r="J51" i="18"/>
  <c r="E53" i="18"/>
  <c r="G54" i="18"/>
  <c r="G55" i="18"/>
  <c r="G52" i="18"/>
  <c r="G53" i="18"/>
  <c r="G51" i="18"/>
  <c r="L43" i="18"/>
  <c r="L50" i="18" s="1"/>
  <c r="D31" i="18"/>
  <c r="E58" i="21"/>
  <c r="E57" i="21"/>
  <c r="H54" i="21"/>
  <c r="J54" i="21"/>
  <c r="H53" i="21"/>
  <c r="J53" i="21"/>
  <c r="H52" i="21"/>
  <c r="J52" i="21"/>
  <c r="J51" i="21"/>
  <c r="E54" i="21"/>
  <c r="G54" i="21"/>
  <c r="E53" i="21"/>
  <c r="G53" i="21"/>
  <c r="F53" i="21" s="1"/>
  <c r="E52" i="21"/>
  <c r="G52" i="21"/>
  <c r="G51" i="21"/>
  <c r="D42" i="21"/>
  <c r="H42" i="21" s="1"/>
  <c r="I42" i="21" s="1"/>
  <c r="L42" i="21"/>
  <c r="L49" i="21" s="1"/>
  <c r="G50" i="21"/>
  <c r="J50" i="21"/>
  <c r="D30" i="21"/>
  <c r="G53" i="16"/>
  <c r="F53" i="16"/>
  <c r="E53" i="16"/>
  <c r="F16" i="16"/>
  <c r="F39" i="16"/>
  <c r="F40" i="16"/>
  <c r="E60" i="16"/>
  <c r="F60" i="16"/>
  <c r="G60" i="16"/>
  <c r="B31" i="15"/>
  <c r="A54" i="15"/>
  <c r="F20" i="24"/>
  <c r="G20" i="24"/>
  <c r="H20" i="24"/>
  <c r="I20" i="24"/>
  <c r="F29" i="24"/>
  <c r="G29" i="24"/>
  <c r="H29" i="24"/>
  <c r="I29" i="24"/>
  <c r="F30" i="24"/>
  <c r="G30" i="24"/>
  <c r="H30" i="24"/>
  <c r="I30" i="24"/>
  <c r="F31" i="24"/>
  <c r="G31" i="24"/>
  <c r="H31" i="24"/>
  <c r="I31" i="24"/>
  <c r="F37" i="24"/>
  <c r="G37" i="24"/>
  <c r="H37" i="24"/>
  <c r="I37" i="24"/>
  <c r="F38" i="24"/>
  <c r="G38" i="24"/>
  <c r="H38" i="24"/>
  <c r="I38" i="24"/>
  <c r="F47" i="24"/>
  <c r="G47" i="24"/>
  <c r="H47" i="24"/>
  <c r="I47" i="24"/>
  <c r="F48" i="24"/>
  <c r="G48" i="24"/>
  <c r="H48" i="24"/>
  <c r="I48" i="24"/>
  <c r="F52" i="24"/>
  <c r="G52" i="24"/>
  <c r="H52" i="24"/>
  <c r="I52" i="24"/>
  <c r="F53" i="24"/>
  <c r="G53" i="24"/>
  <c r="H53" i="24"/>
  <c r="I53" i="24"/>
  <c r="F55" i="24"/>
  <c r="G55" i="24"/>
  <c r="H55" i="24"/>
  <c r="I55" i="24"/>
  <c r="F69" i="24"/>
  <c r="F75" i="24" s="1"/>
  <c r="G69" i="24"/>
  <c r="H69" i="24"/>
  <c r="I69" i="24"/>
  <c r="I75" i="24" s="1"/>
  <c r="G75" i="24"/>
  <c r="H75" i="24"/>
  <c r="G76" i="24"/>
  <c r="H76" i="24"/>
  <c r="I76" i="24"/>
  <c r="F77" i="24"/>
  <c r="G77" i="24"/>
  <c r="H77" i="24"/>
  <c r="I77" i="24"/>
  <c r="F78" i="24"/>
  <c r="G78" i="24"/>
  <c r="H78" i="24"/>
  <c r="I78" i="24"/>
  <c r="F79" i="24"/>
  <c r="G79" i="24"/>
  <c r="H79" i="24"/>
  <c r="I79" i="24"/>
  <c r="F81" i="24"/>
  <c r="G81" i="24"/>
  <c r="H81" i="24"/>
  <c r="I81" i="24"/>
  <c r="F88" i="24"/>
  <c r="F90" i="24" s="1"/>
  <c r="G88" i="24"/>
  <c r="H88" i="24"/>
  <c r="I88" i="24"/>
  <c r="G90" i="24"/>
  <c r="H90" i="24"/>
  <c r="I90" i="24"/>
  <c r="F93" i="24"/>
  <c r="G93" i="24"/>
  <c r="H93" i="24"/>
  <c r="I93" i="24"/>
  <c r="F94" i="24"/>
  <c r="G94" i="24"/>
  <c r="H94" i="24"/>
  <c r="I94" i="24"/>
  <c r="F95" i="24"/>
  <c r="F97" i="24" s="1"/>
  <c r="G95" i="24"/>
  <c r="H95" i="24"/>
  <c r="I95" i="24"/>
  <c r="I97" i="24" s="1"/>
  <c r="G97" i="24"/>
  <c r="H97" i="24"/>
  <c r="G24" i="25"/>
  <c r="H24" i="25"/>
  <c r="I24" i="25"/>
  <c r="F33" i="25"/>
  <c r="G33" i="25"/>
  <c r="H33" i="25"/>
  <c r="I33" i="25"/>
  <c r="F34" i="25"/>
  <c r="G34" i="25"/>
  <c r="H34" i="25"/>
  <c r="I34" i="25"/>
  <c r="F35" i="25"/>
  <c r="G35" i="25"/>
  <c r="H35" i="25"/>
  <c r="I35" i="25"/>
  <c r="F42" i="25"/>
  <c r="G42" i="25"/>
  <c r="H42" i="25"/>
  <c r="I42" i="25"/>
  <c r="F43" i="25"/>
  <c r="G43" i="25"/>
  <c r="H43" i="25"/>
  <c r="I43" i="25"/>
  <c r="F52" i="25"/>
  <c r="G52" i="25"/>
  <c r="H52" i="25"/>
  <c r="I52" i="25"/>
  <c r="F53" i="25"/>
  <c r="G53" i="25"/>
  <c r="H53" i="25"/>
  <c r="I53" i="25"/>
  <c r="F58" i="25"/>
  <c r="G58" i="25"/>
  <c r="H58" i="25"/>
  <c r="I58" i="25"/>
  <c r="F73" i="25"/>
  <c r="G73" i="25"/>
  <c r="H73" i="25"/>
  <c r="I73" i="25"/>
  <c r="F80" i="25"/>
  <c r="G80" i="25"/>
  <c r="H80" i="25"/>
  <c r="I80" i="25"/>
  <c r="F81" i="25"/>
  <c r="G81" i="25"/>
  <c r="H81" i="25"/>
  <c r="I81" i="25"/>
  <c r="F82" i="25"/>
  <c r="G82" i="25"/>
  <c r="H82" i="25"/>
  <c r="I82" i="25"/>
  <c r="F83" i="25"/>
  <c r="G83" i="25"/>
  <c r="H83" i="25"/>
  <c r="I83" i="25"/>
  <c r="F84" i="25"/>
  <c r="G84" i="25"/>
  <c r="H84" i="25"/>
  <c r="I84" i="25"/>
  <c r="F86" i="25"/>
  <c r="G86" i="25"/>
  <c r="H86" i="25"/>
  <c r="I86" i="25"/>
  <c r="F94" i="25"/>
  <c r="G94" i="25"/>
  <c r="G96" i="25" s="1"/>
  <c r="H94" i="25"/>
  <c r="I94" i="25"/>
  <c r="F96" i="25"/>
  <c r="H96" i="25"/>
  <c r="I96" i="25"/>
  <c r="F99" i="25"/>
  <c r="G99" i="25"/>
  <c r="H99" i="25"/>
  <c r="I99" i="25"/>
  <c r="F100" i="25"/>
  <c r="G100" i="25"/>
  <c r="H100" i="25"/>
  <c r="I100" i="25"/>
  <c r="F101" i="25"/>
  <c r="G101" i="25"/>
  <c r="G103" i="25" s="1"/>
  <c r="H101" i="25"/>
  <c r="I101" i="25"/>
  <c r="F103" i="25"/>
  <c r="H103" i="25"/>
  <c r="I103" i="25"/>
  <c r="C13" i="8"/>
  <c r="C11" i="8"/>
  <c r="L13" i="8"/>
  <c r="D24" i="8"/>
  <c r="D25" i="8"/>
  <c r="E25" i="8"/>
  <c r="F27" i="8"/>
  <c r="D27" i="8" s="1"/>
  <c r="R12" i="14"/>
  <c r="AC10" i="14"/>
  <c r="AD10" i="14"/>
  <c r="AE10" i="14"/>
  <c r="E10" i="14"/>
  <c r="F12" i="14"/>
  <c r="F10" i="14" s="1"/>
  <c r="H12" i="14"/>
  <c r="H10" i="14" s="1"/>
  <c r="I12" i="14"/>
  <c r="I10" i="14" s="1"/>
  <c r="J12" i="14"/>
  <c r="J10" i="14" s="1"/>
  <c r="K12" i="14"/>
  <c r="K10" i="14" s="1"/>
  <c r="L12" i="14"/>
  <c r="L10" i="14" s="1"/>
  <c r="I11" i="14"/>
  <c r="D12" i="14"/>
  <c r="D10" i="14" s="1"/>
  <c r="AF9" i="14"/>
  <c r="AF16" i="14" s="1"/>
  <c r="J9" i="14"/>
  <c r="AG9" i="14" s="1"/>
  <c r="AG16" i="14" s="1"/>
  <c r="K9" i="14"/>
  <c r="AH9" i="14" s="1"/>
  <c r="AH16" i="14" s="1"/>
  <c r="AH11" i="14"/>
  <c r="AH12" i="14"/>
  <c r="L9" i="14"/>
  <c r="AI9" i="14" s="1"/>
  <c r="AI16" i="14" s="1"/>
  <c r="AC11" i="14"/>
  <c r="AC12" i="14"/>
  <c r="AC13" i="14"/>
  <c r="AC14" i="14"/>
  <c r="AC15" i="14"/>
  <c r="AG13" i="14"/>
  <c r="AH13" i="14"/>
  <c r="AI13" i="14"/>
  <c r="AF13" i="14"/>
  <c r="AB13" i="14"/>
  <c r="AA13" i="14"/>
  <c r="AG15" i="14"/>
  <c r="AH15" i="14"/>
  <c r="AI15" i="14"/>
  <c r="AG14" i="14"/>
  <c r="AH14" i="14"/>
  <c r="AI14" i="14"/>
  <c r="AG12" i="14"/>
  <c r="AI12" i="14"/>
  <c r="AG11" i="14"/>
  <c r="AI11" i="14"/>
  <c r="AG10" i="14"/>
  <c r="AH10" i="14"/>
  <c r="AI10" i="14"/>
  <c r="AF15" i="14"/>
  <c r="AF14" i="14"/>
  <c r="AF11" i="14"/>
  <c r="AF12" i="14"/>
  <c r="AF10" i="14"/>
  <c r="V9" i="14"/>
  <c r="V16" i="14" s="1"/>
  <c r="W9" i="14"/>
  <c r="W16" i="14" s="1"/>
  <c r="V15" i="14"/>
  <c r="W15" i="14"/>
  <c r="X15" i="14"/>
  <c r="U15" i="14"/>
  <c r="V14" i="14"/>
  <c r="W14" i="14"/>
  <c r="X14" i="14"/>
  <c r="U14" i="14"/>
  <c r="V13" i="14"/>
  <c r="W13" i="14"/>
  <c r="X13" i="14"/>
  <c r="U13" i="14"/>
  <c r="V12" i="14"/>
  <c r="W12" i="14"/>
  <c r="X12" i="14"/>
  <c r="U12" i="14"/>
  <c r="V11" i="14"/>
  <c r="W11" i="14"/>
  <c r="X11" i="14"/>
  <c r="U11" i="14"/>
  <c r="V10" i="14"/>
  <c r="W10" i="14"/>
  <c r="X10" i="14"/>
  <c r="U10" i="14"/>
  <c r="T12" i="14"/>
  <c r="S12" i="14"/>
  <c r="J15" i="14"/>
  <c r="K15" i="14"/>
  <c r="L15" i="14"/>
  <c r="J14" i="14"/>
  <c r="K14" i="14"/>
  <c r="L14" i="14"/>
  <c r="J13" i="14"/>
  <c r="K13" i="14"/>
  <c r="L13" i="14"/>
  <c r="I13" i="14"/>
  <c r="I14" i="14"/>
  <c r="I15" i="14"/>
  <c r="Q12" i="14"/>
  <c r="P9" i="14"/>
  <c r="P16" i="14" s="1"/>
  <c r="Q9" i="14"/>
  <c r="R9" i="14"/>
  <c r="S9" i="14"/>
  <c r="S16" i="14" s="1"/>
  <c r="T9" i="14"/>
  <c r="T16" i="14" s="1"/>
  <c r="O10" i="14"/>
  <c r="P10" i="14"/>
  <c r="Q10" i="14"/>
  <c r="R10" i="14"/>
  <c r="S10" i="14"/>
  <c r="T10" i="14"/>
  <c r="Z10" i="14"/>
  <c r="AA10" i="14"/>
  <c r="AB10" i="14"/>
  <c r="O11" i="14"/>
  <c r="P11" i="14"/>
  <c r="Q11" i="14"/>
  <c r="R11" i="14"/>
  <c r="S11" i="14"/>
  <c r="T11" i="14"/>
  <c r="Z11" i="14"/>
  <c r="AA11" i="14"/>
  <c r="O12" i="14"/>
  <c r="P12" i="14"/>
  <c r="Z12" i="14"/>
  <c r="Z23" i="14" s="1"/>
  <c r="AA12" i="14"/>
  <c r="D13" i="14"/>
  <c r="F13" i="14"/>
  <c r="G13" i="14"/>
  <c r="O13" i="14"/>
  <c r="P13" i="14"/>
  <c r="Q13" i="14"/>
  <c r="R13" i="14"/>
  <c r="S13" i="14"/>
  <c r="T13" i="14"/>
  <c r="Z13" i="14"/>
  <c r="Z24" i="14" s="1"/>
  <c r="AD13" i="14"/>
  <c r="D14" i="14"/>
  <c r="E14" i="14"/>
  <c r="F14" i="14"/>
  <c r="G14" i="14"/>
  <c r="H14" i="14"/>
  <c r="O14" i="14"/>
  <c r="P14" i="14"/>
  <c r="Q14" i="14"/>
  <c r="R14" i="14"/>
  <c r="S14" i="14"/>
  <c r="T14" i="14"/>
  <c r="Z14" i="14"/>
  <c r="AA14" i="14"/>
  <c r="AB14" i="14"/>
  <c r="AD14" i="14"/>
  <c r="AE14" i="14"/>
  <c r="C15" i="14"/>
  <c r="D15" i="14"/>
  <c r="E15" i="14"/>
  <c r="F15" i="14"/>
  <c r="G15" i="14"/>
  <c r="H15" i="14"/>
  <c r="O15" i="14"/>
  <c r="Z15" i="14" s="1"/>
  <c r="Z26" i="14" s="1"/>
  <c r="P15" i="14"/>
  <c r="Q15" i="14"/>
  <c r="R15" i="14"/>
  <c r="S15" i="14"/>
  <c r="T15" i="14"/>
  <c r="AA15" i="14"/>
  <c r="AB15" i="14"/>
  <c r="AD15" i="14"/>
  <c r="AE15" i="14"/>
  <c r="Q16" i="14"/>
  <c r="R16" i="14"/>
  <c r="Z21" i="14"/>
  <c r="Z22" i="14"/>
  <c r="Z25" i="14"/>
  <c r="C22" i="13"/>
  <c r="I54" i="18" l="1"/>
  <c r="I44" i="18"/>
  <c r="F30" i="8"/>
  <c r="F28" i="8"/>
  <c r="D28" i="8" s="1"/>
  <c r="F32" i="18"/>
  <c r="F61" i="16" s="1"/>
  <c r="F44" i="18"/>
  <c r="E22" i="8"/>
  <c r="I52" i="21"/>
  <c r="F31" i="21"/>
  <c r="E61" i="16" s="1"/>
  <c r="I43" i="21"/>
  <c r="D22" i="8"/>
  <c r="E56" i="21"/>
  <c r="I53" i="18"/>
  <c r="H31" i="21"/>
  <c r="N47" i="15"/>
  <c r="F54" i="21"/>
  <c r="H32" i="18"/>
  <c r="E32" i="16" s="1"/>
  <c r="F47" i="15"/>
  <c r="F52" i="18"/>
  <c r="F62" i="16" s="1"/>
  <c r="F76" i="24"/>
  <c r="G10" i="14"/>
  <c r="G25" i="8"/>
  <c r="I25" i="8"/>
  <c r="K11" i="14"/>
  <c r="B28" i="8"/>
  <c r="E24" i="8"/>
  <c r="F20" i="8"/>
  <c r="D20" i="8" s="1"/>
  <c r="F38" i="16"/>
  <c r="F41" i="16" s="1"/>
  <c r="E42" i="21"/>
  <c r="F42" i="21" s="1"/>
  <c r="F52" i="21"/>
  <c r="F55" i="18"/>
  <c r="L25" i="8"/>
  <c r="F33" i="18"/>
  <c r="I54" i="21"/>
  <c r="F53" i="18"/>
  <c r="F54" i="18"/>
  <c r="I55" i="18"/>
  <c r="H21" i="8"/>
  <c r="I21" i="8"/>
  <c r="G21" i="8"/>
  <c r="D21" i="8"/>
  <c r="K21" i="8"/>
  <c r="E21" i="8"/>
  <c r="D11" i="14"/>
  <c r="F11" i="14"/>
  <c r="E27" i="8"/>
  <c r="I51" i="21"/>
  <c r="I53" i="21"/>
  <c r="I52" i="18"/>
  <c r="G62" i="16" s="1"/>
  <c r="J22" i="8"/>
  <c r="A5" i="3"/>
  <c r="E57" i="18"/>
  <c r="AB24" i="14"/>
  <c r="AB21" i="14"/>
  <c r="AB22" i="14"/>
  <c r="G22" i="8"/>
  <c r="H22" i="8"/>
  <c r="H51" i="18"/>
  <c r="I51" i="18" s="1"/>
  <c r="I43" i="18"/>
  <c r="H23" i="8"/>
  <c r="J23" i="8"/>
  <c r="L23" i="8"/>
  <c r="E23" i="8"/>
  <c r="I23" i="8"/>
  <c r="K23" i="8"/>
  <c r="G23" i="8"/>
  <c r="D23" i="8"/>
  <c r="AB23" i="14"/>
  <c r="AB25" i="14"/>
  <c r="AB26" i="14"/>
  <c r="F5" i="25"/>
  <c r="E5" i="25" s="1"/>
  <c r="F5" i="21"/>
  <c r="E5" i="21" s="1"/>
  <c r="F5" i="18"/>
  <c r="E5" i="18" s="1"/>
  <c r="F5" i="19"/>
  <c r="E5" i="19" s="1"/>
  <c r="F5" i="22"/>
  <c r="E5" i="22" s="1"/>
  <c r="F5" i="24"/>
  <c r="E5" i="24" s="1"/>
  <c r="F5" i="15"/>
  <c r="E5" i="15" s="1"/>
  <c r="F5" i="16"/>
  <c r="E5" i="16" s="1"/>
  <c r="F5" i="20"/>
  <c r="E5" i="20" s="1"/>
  <c r="F5" i="26"/>
  <c r="E5" i="26" s="1"/>
  <c r="F5" i="27"/>
  <c r="E5" i="27" s="1"/>
  <c r="F5" i="23"/>
  <c r="E5" i="23" s="1"/>
  <c r="F5" i="3"/>
  <c r="E5" i="3" s="1"/>
  <c r="X9" i="14"/>
  <c r="X16" i="14" s="1"/>
  <c r="L11" i="14"/>
  <c r="J11" i="14"/>
  <c r="H11" i="14"/>
  <c r="H50" i="21"/>
  <c r="I50" i="21" s="1"/>
  <c r="E43" i="18"/>
  <c r="E43" i="21"/>
  <c r="L21" i="8"/>
  <c r="J21" i="8"/>
  <c r="K22" i="8"/>
  <c r="I22" i="8"/>
  <c r="J31" i="18"/>
  <c r="G29" i="8" s="1"/>
  <c r="B7" i="3"/>
  <c r="A6" i="2"/>
  <c r="A7" i="2"/>
  <c r="A5" i="23"/>
  <c r="B6" i="23"/>
  <c r="B7" i="23"/>
  <c r="A5" i="27"/>
  <c r="B6" i="27"/>
  <c r="B7" i="27"/>
  <c r="A5" i="26"/>
  <c r="B6" i="26"/>
  <c r="B7" i="26"/>
  <c r="A5" i="20"/>
  <c r="B6" i="20"/>
  <c r="B7" i="20"/>
  <c r="A5" i="16"/>
  <c r="B6" i="16"/>
  <c r="B7" i="16"/>
  <c r="A5" i="24"/>
  <c r="B6" i="24"/>
  <c r="B7" i="24"/>
  <c r="A5" i="22"/>
  <c r="B6" i="22"/>
  <c r="B7" i="22"/>
  <c r="A5" i="19"/>
  <c r="B6" i="19"/>
  <c r="B7" i="19"/>
  <c r="A5" i="18"/>
  <c r="B6" i="18"/>
  <c r="B7" i="18"/>
  <c r="A5" i="21"/>
  <c r="B6" i="21"/>
  <c r="B7" i="21"/>
  <c r="B7" i="15"/>
  <c r="B6" i="15"/>
  <c r="A5" i="15"/>
  <c r="N48" i="15" l="1"/>
  <c r="E33" i="16"/>
  <c r="F33" i="16"/>
  <c r="E28" i="8"/>
  <c r="F32" i="16"/>
  <c r="E51" i="21"/>
  <c r="F51" i="21" s="1"/>
  <c r="E62" i="16" s="1"/>
  <c r="F43" i="21"/>
  <c r="G61" i="16"/>
  <c r="N52" i="15"/>
  <c r="N54" i="15" s="1"/>
  <c r="F48" i="15"/>
  <c r="F52" i="15" s="1"/>
  <c r="F54" i="15" s="1"/>
  <c r="E20" i="8"/>
  <c r="E50" i="21"/>
  <c r="F50" i="21" s="1"/>
  <c r="A6" i="24"/>
  <c r="A6" i="16"/>
  <c r="A6" i="20"/>
  <c r="A6" i="26"/>
  <c r="A6" i="27"/>
  <c r="A6" i="23"/>
  <c r="A6" i="25"/>
  <c r="A6" i="15"/>
  <c r="A6" i="21"/>
  <c r="A6" i="18"/>
  <c r="A6" i="19"/>
  <c r="A6" i="22"/>
  <c r="A6" i="3"/>
  <c r="A7" i="24"/>
  <c r="A7" i="16"/>
  <c r="A7" i="20"/>
  <c r="A7" i="26"/>
  <c r="A7" i="27"/>
  <c r="A7" i="23"/>
  <c r="A7" i="3"/>
  <c r="A7" i="25"/>
  <c r="A7" i="15"/>
  <c r="A7" i="21"/>
  <c r="A7" i="18"/>
  <c r="A7" i="19"/>
  <c r="A7" i="22"/>
  <c r="E51" i="18"/>
  <c r="F51" i="18" s="1"/>
  <c r="F43" i="18"/>
  <c r="F60" i="15" l="1"/>
  <c r="A58" i="15"/>
  <c r="F58" i="15"/>
  <c r="F59" i="15" s="1"/>
  <c r="F62" i="15" l="1"/>
  <c r="J22" i="2" s="1"/>
  <c r="G24" i="2" l="1"/>
  <c r="G25" i="2"/>
  <c r="J26" i="2"/>
  <c r="L22" i="2"/>
  <c r="C8" i="2"/>
  <c r="C8" i="22" s="1"/>
  <c r="J23" i="2"/>
  <c r="G23" i="2"/>
  <c r="G26" i="2"/>
  <c r="A8" i="2" s="1"/>
  <c r="A8" i="3" s="1"/>
  <c r="J24" i="2"/>
  <c r="J25" i="2"/>
  <c r="L23" i="2"/>
  <c r="G22" i="2"/>
  <c r="C8" i="15" l="1"/>
  <c r="C8" i="23"/>
  <c r="C8" i="27"/>
  <c r="C8" i="3"/>
  <c r="A8" i="26"/>
  <c r="C8" i="16"/>
  <c r="C8" i="24"/>
  <c r="C8" i="21"/>
  <c r="A8" i="18"/>
  <c r="C8" i="19"/>
  <c r="C8" i="18"/>
  <c r="C8" i="20"/>
  <c r="A8" i="21"/>
  <c r="C8" i="25"/>
  <c r="C8" i="26"/>
  <c r="A8" i="19"/>
  <c r="A8" i="27"/>
  <c r="A8" i="22"/>
  <c r="A8" i="25"/>
  <c r="A8" i="16"/>
  <c r="A8" i="24"/>
  <c r="A8" i="23"/>
  <c r="A8" i="15"/>
  <c r="A8" i="20"/>
</calcChain>
</file>

<file path=xl/sharedStrings.xml><?xml version="1.0" encoding="utf-8"?>
<sst xmlns="http://schemas.openxmlformats.org/spreadsheetml/2006/main" count="865" uniqueCount="391">
  <si>
    <t>AGÊNCIA NACIONAL DE ÁGUAS - ANA</t>
  </si>
  <si>
    <t>METAS DE ABATIMENTO DE CARGAS POLUIDORAS E DE VOLUME DE ESGOTO TRATADO</t>
  </si>
  <si>
    <t>DQO</t>
  </si>
  <si>
    <t>DBO</t>
  </si>
  <si>
    <t>SS</t>
  </si>
  <si>
    <t>CF</t>
  </si>
  <si>
    <t>Vazão média afluente</t>
  </si>
  <si>
    <t>unidade</t>
  </si>
  <si>
    <t>%</t>
  </si>
  <si>
    <t>l/s</t>
  </si>
  <si>
    <t>Períodos Trimestrais</t>
  </si>
  <si>
    <t>3 - 4</t>
  </si>
  <si>
    <t>5 - 8</t>
  </si>
  <si>
    <t>9 - 12</t>
  </si>
  <si>
    <t>13 - 16</t>
  </si>
  <si>
    <t>17 - 20</t>
  </si>
  <si>
    <t>20 - 24</t>
  </si>
  <si>
    <t>25 - 28</t>
  </si>
  <si>
    <t xml:space="preserve">     CF = Coliformes Fecais</t>
  </si>
  <si>
    <t xml:space="preserve">     DBO = Demanda Bioquímica de Oxigênio</t>
  </si>
  <si>
    <t xml:space="preserve">     SS = Sólidos Suspensos Totais</t>
  </si>
  <si>
    <t>Empreendimento:</t>
  </si>
  <si>
    <t>Contrato:</t>
  </si>
  <si>
    <t>Data:</t>
  </si>
  <si>
    <t>Prazo de resgate de quotas (anos):</t>
  </si>
  <si>
    <t>Bacia Hidrográfica:</t>
  </si>
  <si>
    <t>Município:</t>
  </si>
  <si>
    <t>Estado:</t>
  </si>
  <si>
    <t>kg/dia</t>
  </si>
  <si>
    <t>Prestador de Serviço</t>
  </si>
  <si>
    <t>Nome</t>
  </si>
  <si>
    <t>Bairro</t>
  </si>
  <si>
    <t>UF</t>
  </si>
  <si>
    <t>Sim</t>
  </si>
  <si>
    <t>Inicio de Plano</t>
  </si>
  <si>
    <t>Final de Plano</t>
  </si>
  <si>
    <t>mg/l</t>
  </si>
  <si>
    <t>kg/d</t>
  </si>
  <si>
    <t>Ptotal</t>
  </si>
  <si>
    <t>NTK</t>
  </si>
  <si>
    <t>Vazão média</t>
  </si>
  <si>
    <t>NMP/100ml</t>
  </si>
  <si>
    <t>População atendida</t>
  </si>
  <si>
    <t>m3/dia</t>
  </si>
  <si>
    <t>aterro sanitário</t>
  </si>
  <si>
    <t>agricultura</t>
  </si>
  <si>
    <t>reflorestamento</t>
  </si>
  <si>
    <t xml:space="preserve"> </t>
  </si>
  <si>
    <t>disposição local (ETE)</t>
  </si>
  <si>
    <t>OD</t>
  </si>
  <si>
    <t>R$</t>
  </si>
  <si>
    <t>Laboratório</t>
  </si>
  <si>
    <t xml:space="preserve">Oficina </t>
  </si>
  <si>
    <t>Estações Elevatória</t>
  </si>
  <si>
    <t>Total</t>
  </si>
  <si>
    <t>Investimento per capita</t>
  </si>
  <si>
    <t>R$/mês</t>
  </si>
  <si>
    <t>R$/ano</t>
  </si>
  <si>
    <t>meses a contar do início das obras</t>
  </si>
  <si>
    <t>R$/m3</t>
  </si>
  <si>
    <t>Inicio de plano</t>
  </si>
  <si>
    <t>Índice de hidrometração</t>
  </si>
  <si>
    <t>Água</t>
  </si>
  <si>
    <t>km</t>
  </si>
  <si>
    <t>Responsável legal - Assinatura</t>
  </si>
  <si>
    <t>Fax</t>
  </si>
  <si>
    <t>email</t>
  </si>
  <si>
    <t>ano 1</t>
  </si>
  <si>
    <t>ano 2</t>
  </si>
  <si>
    <t>ano 3</t>
  </si>
  <si>
    <t>ano 4</t>
  </si>
  <si>
    <t>ano 5</t>
  </si>
  <si>
    <t>ano 6</t>
  </si>
  <si>
    <t>ano 7</t>
  </si>
  <si>
    <t>Operação</t>
  </si>
  <si>
    <t>CNPJ</t>
  </si>
  <si>
    <t>Endereço</t>
  </si>
  <si>
    <t>Coliformes Fecais</t>
  </si>
  <si>
    <t>Indicador</t>
  </si>
  <si>
    <t xml:space="preserve">un </t>
  </si>
  <si>
    <t>hab</t>
  </si>
  <si>
    <t>Item</t>
  </si>
  <si>
    <t>a montante</t>
  </si>
  <si>
    <t>s/ projeto</t>
  </si>
  <si>
    <t>Rua</t>
  </si>
  <si>
    <t>Cidade</t>
  </si>
  <si>
    <t>CEP</t>
  </si>
  <si>
    <t>Tel</t>
  </si>
  <si>
    <t>Cargo</t>
  </si>
  <si>
    <t>Atual (*)</t>
  </si>
  <si>
    <t>Obs.: (*) Somente nos casos de ampliação e complementação</t>
  </si>
  <si>
    <t>Energia Elétrica</t>
  </si>
  <si>
    <t>Produtos Químicos</t>
  </si>
  <si>
    <t>Outros</t>
  </si>
  <si>
    <t>item</t>
  </si>
  <si>
    <t>Pessoal (direto e terc.)</t>
  </si>
  <si>
    <t>Despesa média estimada de O&amp;M da ETE (inclui energia elétrica, pessoal, peças de reposição, etc.)</t>
  </si>
  <si>
    <t xml:space="preserve">Indicadores de custo operacional </t>
  </si>
  <si>
    <t>R$/m3 esgoto tratado</t>
  </si>
  <si>
    <t>R$/kg DBO removida</t>
  </si>
  <si>
    <t>indicador</t>
  </si>
  <si>
    <t>Informações sobre vazões, cargas poluidoras e desempenho da ETE proposta</t>
  </si>
  <si>
    <t>m3/ano</t>
  </si>
  <si>
    <t>População equivalente</t>
  </si>
  <si>
    <t>C</t>
  </si>
  <si>
    <t>Tabela de Valores de Referência para Implantação de Estações de Tratamento de Esgotos Sanitários - ETE</t>
  </si>
  <si>
    <t>Padrões de Eficiência para Tratamento de Esgotos (em níveis mínimos de abatimento das cargas poluidoras afluentes)</t>
  </si>
  <si>
    <t>A</t>
  </si>
  <si>
    <t>B</t>
  </si>
  <si>
    <t>D</t>
  </si>
  <si>
    <t>E</t>
  </si>
  <si>
    <t>-</t>
  </si>
  <si>
    <t>até</t>
  </si>
  <si>
    <r>
      <t xml:space="preserve">Indicador </t>
    </r>
    <r>
      <rPr>
        <sz val="10"/>
        <rFont val="Arial Narrow"/>
        <family val="2"/>
      </rPr>
      <t>(2)</t>
    </r>
  </si>
  <si>
    <r>
      <t>Operação experimental (</t>
    </r>
    <r>
      <rPr>
        <b/>
        <sz val="7"/>
        <rFont val="Arial Narrow"/>
        <family val="2"/>
      </rPr>
      <t>1</t>
    </r>
    <r>
      <rPr>
        <b/>
        <sz val="8"/>
        <rFont val="Arial Narrow"/>
        <family val="2"/>
      </rPr>
      <t>)</t>
    </r>
  </si>
  <si>
    <r>
      <t>(</t>
    </r>
    <r>
      <rPr>
        <sz val="7"/>
        <rFont val="Arial Narrow"/>
        <family val="2"/>
      </rPr>
      <t>1</t>
    </r>
    <r>
      <rPr>
        <sz val="8"/>
        <rFont val="Arial Narrow"/>
        <family val="2"/>
      </rPr>
      <t>) Período inicial de até seis meses no qual serão admitidas metas de abatimento de cargas poluidoras até 30% menores que aquelas previstas para as condições normais de operação da ETE</t>
    </r>
  </si>
  <si>
    <t>Habilitação do Empreendimento ao PROGRAMA</t>
  </si>
  <si>
    <t>Financiados</t>
  </si>
  <si>
    <t xml:space="preserve">% </t>
  </si>
  <si>
    <t>Valor (R$)</t>
  </si>
  <si>
    <t>Esgotos</t>
  </si>
  <si>
    <t>Pop. atendida c/ coleta de esgotos</t>
  </si>
  <si>
    <t>Pop. atendida c/ trat. de esgotos</t>
  </si>
  <si>
    <t>Volume coletado de esgotos</t>
  </si>
  <si>
    <t>Volume tratado de esgotos</t>
  </si>
  <si>
    <t>Índice de perdas de faturamento</t>
  </si>
  <si>
    <t>Arrecadação total</t>
  </si>
  <si>
    <t>Despesas de Exploração</t>
  </si>
  <si>
    <t>Extensão da rede</t>
  </si>
  <si>
    <t>Estações de tratamento</t>
  </si>
  <si>
    <t>Empregados (diretos +terceiriz.)</t>
  </si>
  <si>
    <t>Trat. Preliminar</t>
  </si>
  <si>
    <t>Trat. Primário</t>
  </si>
  <si>
    <t>Trat. Secundário</t>
  </si>
  <si>
    <t>Trat. Terciário</t>
  </si>
  <si>
    <t>Disposição final proposta (em %)</t>
  </si>
  <si>
    <t>Interligações</t>
  </si>
  <si>
    <t>Trat. Lodo</t>
  </si>
  <si>
    <t>Agência Nacional de Águas</t>
  </si>
  <si>
    <t>Tabela de Valores de Referência</t>
  </si>
  <si>
    <t>Implantação de Estações de Tratamento de Esgotos Sanitários - ETE</t>
  </si>
  <si>
    <t>/</t>
  </si>
  <si>
    <t>(1)</t>
  </si>
  <si>
    <t>Valores per capita de referência (R$/hab.)</t>
  </si>
  <si>
    <t>Sistema Proposto</t>
  </si>
  <si>
    <t>População (hab)</t>
  </si>
  <si>
    <t>Carga per capita (g DBO/hab/dia)</t>
  </si>
  <si>
    <t>Carga total (kg DBO/dia)</t>
  </si>
  <si>
    <t>População equivalente (hab)</t>
  </si>
  <si>
    <t>Valor per capita de Referência (R$/hab)</t>
  </si>
  <si>
    <t>(*) Apenas no caso de projetos de ampliação ou complementação da ETE</t>
  </si>
  <si>
    <r>
      <t>Indicador</t>
    </r>
    <r>
      <rPr>
        <b/>
        <sz val="11"/>
        <rFont val="Tahoma"/>
        <family val="2"/>
      </rPr>
      <t xml:space="preserve"> </t>
    </r>
    <r>
      <rPr>
        <sz val="8"/>
        <rFont val="Tahoma"/>
        <family val="2"/>
      </rPr>
      <t>(3)</t>
    </r>
  </si>
  <si>
    <r>
      <t>Pop. Equivalente (hab.)</t>
    </r>
    <r>
      <rPr>
        <sz val="10"/>
        <rFont val="Tahoma"/>
        <family val="2"/>
      </rPr>
      <t xml:space="preserve"> </t>
    </r>
    <r>
      <rPr>
        <sz val="8"/>
        <rFont val="Tahoma"/>
        <family val="2"/>
      </rPr>
      <t>(2)</t>
    </r>
  </si>
  <si>
    <r>
      <t>(</t>
    </r>
    <r>
      <rPr>
        <sz val="7"/>
        <rFont val="Tahoma"/>
        <family val="2"/>
      </rPr>
      <t>2</t>
    </r>
    <r>
      <rPr>
        <sz val="10"/>
        <rFont val="Tahoma"/>
      </rPr>
      <t>) Carga média diária de DBO</t>
    </r>
    <r>
      <rPr>
        <sz val="10"/>
        <rFont val="Tahoma"/>
        <family val="2"/>
      </rPr>
      <t xml:space="preserve"> de projeto da ETE dividida por uma carga média per capita de 54g DBO/ dia</t>
    </r>
  </si>
  <si>
    <r>
      <t>(</t>
    </r>
    <r>
      <rPr>
        <sz val="7"/>
        <rFont val="Tahoma"/>
        <family val="2"/>
      </rPr>
      <t>4</t>
    </r>
    <r>
      <rPr>
        <sz val="10"/>
        <rFont val="Tahoma"/>
      </rPr>
      <t>) O procedimento para utilização da Tabela encontra-se no Manual do Programa.</t>
    </r>
  </si>
  <si>
    <r>
      <t>Sistema Existente</t>
    </r>
    <r>
      <rPr>
        <sz val="8"/>
        <rFont val="Tahoma"/>
        <family val="2"/>
      </rPr>
      <t xml:space="preserve"> (*)</t>
    </r>
  </si>
  <si>
    <t>Ano</t>
  </si>
  <si>
    <t>afluente</t>
  </si>
  <si>
    <t>efluente</t>
  </si>
  <si>
    <t>Concentrações</t>
  </si>
  <si>
    <t>Cargas médias</t>
  </si>
  <si>
    <t>Final de plano</t>
  </si>
  <si>
    <t>Carga orgânica</t>
  </si>
  <si>
    <t>efluente residencial</t>
  </si>
  <si>
    <t>efluente industrial</t>
  </si>
  <si>
    <t>a jusante</t>
  </si>
  <si>
    <t>(*) com base nos dados do Censo</t>
  </si>
  <si>
    <t>Monitoramento para Avaliação (S/N)</t>
  </si>
  <si>
    <t>Atual</t>
  </si>
  <si>
    <t>Capacidade</t>
  </si>
  <si>
    <t>Eficiência (%)</t>
  </si>
  <si>
    <t>Pop. Projeto</t>
  </si>
  <si>
    <t>Pop. Inicial</t>
  </si>
  <si>
    <t>(R$/hab eq.)</t>
  </si>
  <si>
    <t>Sub-bacia</t>
  </si>
  <si>
    <t>Corpo receptor</t>
  </si>
  <si>
    <t>Desinfecção</t>
  </si>
  <si>
    <t>Figura Jurídica do Prestador de Serviço:</t>
  </si>
  <si>
    <t xml:space="preserve">Final c/ projeto </t>
  </si>
  <si>
    <t xml:space="preserve">Inicial c/ projeto </t>
  </si>
  <si>
    <t>Valores per capita</t>
  </si>
  <si>
    <t>Eficiência - Lagoas de Estabilização</t>
  </si>
  <si>
    <t>Eficiência - Outros Processos</t>
  </si>
  <si>
    <t>PLANILHA AUXILIAR</t>
  </si>
  <si>
    <t>Produção estimada</t>
  </si>
  <si>
    <t>Bacia hidrográfica</t>
  </si>
  <si>
    <t>Estado</t>
  </si>
  <si>
    <t>Despesas</t>
  </si>
  <si>
    <t>Serviço da Dívida Total</t>
  </si>
  <si>
    <t>Receitas</t>
  </si>
  <si>
    <t>Receita Operacional Água</t>
  </si>
  <si>
    <t>Receita Operacional Esgotos</t>
  </si>
  <si>
    <t>Pessoal Próprio</t>
  </si>
  <si>
    <t>Serviços de Terceiros</t>
  </si>
  <si>
    <t>Características do corpo receptor no ponto de lançamento da ETE (em período seco)</t>
  </si>
  <si>
    <t>Margem</t>
  </si>
  <si>
    <t>Demonstrativo de Despesas de Exploração (%)</t>
  </si>
  <si>
    <t>Existe um plano de investimento para despoluição dos corpos receptores dos esgotos locais ? (S/N)</t>
  </si>
  <si>
    <t>Existem estruturas complementares necessárias à funcionalidade do empreendimento?</t>
  </si>
  <si>
    <t>Caso existam, relacione estas estruturas e as descreva.</t>
  </si>
  <si>
    <t>FORMULÁRIO DE HABILITAÇÃO DO EMPREENDIMENTO AO PROGRAMA</t>
  </si>
  <si>
    <r>
      <t xml:space="preserve">1. </t>
    </r>
    <r>
      <rPr>
        <b/>
        <sz val="14"/>
        <rFont val="Arial Narrow"/>
        <family val="2"/>
      </rPr>
      <t>IDENTIFICAÇÃO</t>
    </r>
  </si>
  <si>
    <t>Taxa de crescimento no período (% aa)</t>
  </si>
  <si>
    <t>População urbana (hab)</t>
  </si>
  <si>
    <t>Informações sobre vazões, cargas poluidoras e desempenho da ETE existente</t>
  </si>
  <si>
    <t>Economias ativas esgoto</t>
  </si>
  <si>
    <t>Ligações ativas esgoto</t>
  </si>
  <si>
    <t>Ligações ativas água</t>
  </si>
  <si>
    <t>Economias ativas água</t>
  </si>
  <si>
    <t>População urbana</t>
  </si>
  <si>
    <t>Volume faturado esgotos</t>
  </si>
  <si>
    <t>Tarifa média esgotos</t>
  </si>
  <si>
    <t>Volume faturado água</t>
  </si>
  <si>
    <t>Tarifa média água</t>
  </si>
  <si>
    <t>Geral</t>
  </si>
  <si>
    <t>Receita Operacional Direta (A+E)</t>
  </si>
  <si>
    <t>Receita Oper. Total (Dir+Ind)</t>
  </si>
  <si>
    <t>Crédito de contas  a receber</t>
  </si>
  <si>
    <t>Tarifa média (A+E)</t>
  </si>
  <si>
    <t>Ligações ativas micromedidas</t>
  </si>
  <si>
    <t>Conta média de esgoto</t>
  </si>
  <si>
    <t>Conta média de água</t>
  </si>
  <si>
    <t>Conta média (A+E)</t>
  </si>
  <si>
    <t>R$/eco/mês</t>
  </si>
  <si>
    <t>Cobertura (pop. c/ rede esgoto)</t>
  </si>
  <si>
    <t>Cobertura (pop. c/ trat. esgoto)</t>
  </si>
  <si>
    <t>Cobertura (pop. c/ rede água)</t>
  </si>
  <si>
    <t>Pop. atendida c/ abast. água</t>
  </si>
  <si>
    <t>Receita Operacional Total (A+E)</t>
  </si>
  <si>
    <t>emp. /1000 lig.</t>
  </si>
  <si>
    <t>Produtividade de pessoal</t>
  </si>
  <si>
    <t>Investimentos Totais</t>
  </si>
  <si>
    <t>Investimentos c/ Rec. Próprios</t>
  </si>
  <si>
    <t>Municípios operados Água</t>
  </si>
  <si>
    <t>Municípios operados Esgotos</t>
  </si>
  <si>
    <t>(Apenas no caso do Pretador de Serviço que opera mais de um Município)</t>
  </si>
  <si>
    <t>Crédito de contas  a receber (acum.)</t>
  </si>
  <si>
    <t>Empeendimento inclui estruturas de interligação do sistema coletor à ETE (S/N)?</t>
  </si>
  <si>
    <t>( Preencher apenas no caso de projeto de ampliação, complementação ou melhoria de ETE existente)</t>
  </si>
  <si>
    <t xml:space="preserve"> (No caso de empreendimentos a serem implantados em etapas, informar os dados das etapa que são objeto do pedido de habilitação ao Programa)</t>
  </si>
  <si>
    <r>
      <t xml:space="preserve">2. </t>
    </r>
    <r>
      <rPr>
        <b/>
        <sz val="14"/>
        <rFont val="Arial Narrow"/>
        <family val="2"/>
      </rPr>
      <t>INFORMAÇÕES GERAIS SOBRE A CIDADE</t>
    </r>
  </si>
  <si>
    <r>
      <t xml:space="preserve">3. </t>
    </r>
    <r>
      <rPr>
        <b/>
        <sz val="14"/>
        <rFont val="Arial Narrow"/>
        <family val="2"/>
      </rPr>
      <t>SISTEMA DE SANEAMENTO E PLANO DE INVESTIMENTO LOCAL</t>
    </r>
  </si>
  <si>
    <t>Prazo para implantação do empreendimento</t>
  </si>
  <si>
    <t>Obs.: As cargas consideradas, para efeito de enquadramento do empreendimento no Programa, deverão atender aos seguintes requisitos :</t>
  </si>
  <si>
    <r>
      <t>(</t>
    </r>
    <r>
      <rPr>
        <sz val="7"/>
        <rFont val="Tahoma"/>
        <family val="2"/>
      </rPr>
      <t>2</t>
    </r>
    <r>
      <rPr>
        <sz val="10"/>
        <rFont val="Tahoma"/>
        <family val="2"/>
      </rPr>
      <t>) Carga média diária de DBO de projeto da ETE dividida por uma carga média per capita de 54g DBO/ dia</t>
    </r>
  </si>
  <si>
    <r>
      <t>(</t>
    </r>
    <r>
      <rPr>
        <sz val="7"/>
        <rFont val="Tahoma"/>
        <family val="2"/>
      </rPr>
      <t>3</t>
    </r>
    <r>
      <rPr>
        <sz val="10"/>
        <rFont val="Tahoma"/>
        <family val="2"/>
      </rPr>
      <t>) DQO = Demanda Química de Oxigênio</t>
    </r>
  </si>
  <si>
    <r>
      <t>(</t>
    </r>
    <r>
      <rPr>
        <sz val="7"/>
        <rFont val="Tahoma"/>
        <family val="2"/>
      </rPr>
      <t>4</t>
    </r>
    <r>
      <rPr>
        <sz val="10"/>
        <rFont val="Tahoma"/>
        <family val="2"/>
      </rPr>
      <t>) O procedimento para utilização da Tabela encontra-se no Manual do Programa.</t>
    </r>
  </si>
  <si>
    <t>mg DBO/ litro</t>
  </si>
  <si>
    <t>Comitê</t>
  </si>
  <si>
    <t>Representante legal:</t>
  </si>
  <si>
    <t>1.1 - Identificação do Empreendimento</t>
  </si>
  <si>
    <r>
      <t xml:space="preserve">4. </t>
    </r>
    <r>
      <rPr>
        <b/>
        <sz val="14"/>
        <rFont val="Arial Narrow"/>
        <family val="2"/>
      </rPr>
      <t>INFORMAÇÕES HIDROGRÁFICAS</t>
    </r>
  </si>
  <si>
    <t>F</t>
  </si>
  <si>
    <t>G</t>
  </si>
  <si>
    <t>H</t>
  </si>
  <si>
    <t>I</t>
  </si>
  <si>
    <t xml:space="preserve">Origem </t>
  </si>
  <si>
    <t>Nível de Eficiência do Tratamento (A,B,..H,I)</t>
  </si>
  <si>
    <t>Prazo para início de operação da ETE</t>
  </si>
  <si>
    <t>Valor do Investimento Informado (R$)</t>
  </si>
  <si>
    <t>Capacidade do sistema</t>
  </si>
  <si>
    <t>e/ou</t>
  </si>
  <si>
    <t>Padrão de Eficiência da ETE (A,B,..,H,I) :</t>
  </si>
  <si>
    <r>
      <t>(</t>
    </r>
    <r>
      <rPr>
        <sz val="7"/>
        <rFont val="Arial Narrow"/>
        <family val="2"/>
      </rPr>
      <t>2</t>
    </r>
    <r>
      <rPr>
        <sz val="8"/>
        <rFont val="Arial Narrow"/>
        <family val="2"/>
      </rPr>
      <t>) DBO = Demanda Bioquímica de Oxigênio</t>
    </r>
  </si>
  <si>
    <r>
      <t>(</t>
    </r>
    <r>
      <rPr>
        <sz val="7"/>
        <rFont val="Tahoma"/>
        <family val="2"/>
      </rPr>
      <t>3</t>
    </r>
    <r>
      <rPr>
        <sz val="10"/>
        <rFont val="Tahoma"/>
      </rPr>
      <t>) DBO = Demanda Bioquímica de Oxigênio</t>
    </r>
  </si>
  <si>
    <t>Recursos próprios</t>
  </si>
  <si>
    <t>Contato:</t>
  </si>
  <si>
    <t>4.1.Corpo Receptor e Sistema Hidrográfico Local</t>
  </si>
  <si>
    <t>4.2.Sub-Bacia e Bacia Hidrográfica do Corpo Receptor</t>
  </si>
  <si>
    <t xml:space="preserve">     NTK = Nitrogênio Total Kjeldahl</t>
  </si>
  <si>
    <t xml:space="preserve">     SS T= Sólidos Suspensos Totais</t>
  </si>
  <si>
    <t>SST</t>
  </si>
  <si>
    <t>PT</t>
  </si>
  <si>
    <t xml:space="preserve">     PT = Fósforo Total</t>
  </si>
  <si>
    <t xml:space="preserve">     PT= Fósforo Total</t>
  </si>
  <si>
    <t xml:space="preserve">     SST = Sólidos Suspensos Totais</t>
  </si>
  <si>
    <t>- a partir do primeiro trimestre do 3º ano de operação, a carga afluente não poderá ser inferior a 70% da carga de final de plano .</t>
  </si>
  <si>
    <t>1.2 - Identificação do Prestador de Serviço</t>
  </si>
  <si>
    <t>Enquadramento legal atual no trecho de lançamento</t>
  </si>
  <si>
    <t>Prazos e Datas</t>
  </si>
  <si>
    <r>
      <t>Q</t>
    </r>
    <r>
      <rPr>
        <vertAlign val="subscript"/>
        <sz val="10"/>
        <rFont val="Arial Narrow"/>
        <family val="2"/>
      </rPr>
      <t>7,10</t>
    </r>
    <r>
      <rPr>
        <sz val="10"/>
        <rFont val="Arial Narrow"/>
        <family val="2"/>
      </rPr>
      <t xml:space="preserve"> (m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/s)</t>
    </r>
  </si>
  <si>
    <r>
      <t>Q</t>
    </r>
    <r>
      <rPr>
        <vertAlign val="subscript"/>
        <sz val="10"/>
        <rFont val="Arial Narrow"/>
        <family val="2"/>
      </rPr>
      <t>90</t>
    </r>
    <r>
      <rPr>
        <sz val="10"/>
        <rFont val="Arial Narrow"/>
        <family val="2"/>
      </rPr>
      <t xml:space="preserve"> (m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>/s)</t>
    </r>
  </si>
  <si>
    <t>O projeto altera a qualidade do corpo receptor no trecho de lançamento (S/N) ?</t>
  </si>
  <si>
    <t>Descrição do Corpo Receptor e Sistema Hidrográfico Local:</t>
  </si>
  <si>
    <t>3.1 - Descrição do Sistema de Saneamento Local</t>
  </si>
  <si>
    <t>2.1 - Dados Demográficos (IBGE)</t>
  </si>
  <si>
    <t>2.2 - Informações Gerais Sobre a Cidade</t>
  </si>
  <si>
    <t>3.2 - Plano de Despoluição Local</t>
  </si>
  <si>
    <t xml:space="preserve"> - Caso exista, descrever os principais empreendimentos previstos.</t>
  </si>
  <si>
    <t>-a partir do primeiro ano de operação, a ETE deverá tratar no mínimo 50% da carga poluidora e da vazão afluente em final de plano;</t>
  </si>
  <si>
    <t xml:space="preserve">O sistema de tratamento contempla alguma lagoa produtora de algas?  (S/N) </t>
  </si>
  <si>
    <t>Data prevista p/ início da construção do empreendimento (mm/aaaa)</t>
  </si>
  <si>
    <t>Data limite conclusão das obras (mm/aaaa)</t>
  </si>
  <si>
    <t>Data limite para início de operação (mm/aaaa)</t>
  </si>
  <si>
    <t>Orçamento</t>
  </si>
  <si>
    <t>R$/hab-equiv.mês</t>
  </si>
  <si>
    <t xml:space="preserve">/ </t>
  </si>
  <si>
    <r>
      <t>Obs.: (</t>
    </r>
    <r>
      <rPr>
        <sz val="7"/>
        <rFont val="Tahoma"/>
        <family val="2"/>
      </rPr>
      <t>1</t>
    </r>
    <r>
      <rPr>
        <sz val="10"/>
        <rFont val="Tahoma"/>
        <family val="2"/>
      </rPr>
      <t>) 60% somente para os tratamentos que contemplem lagoas produtoras de algas.</t>
    </r>
  </si>
  <si>
    <t>Padrão de Eficiência da ETE (A,B,...H,I)</t>
  </si>
  <si>
    <t xml:space="preserve">     de 100.001 a</t>
  </si>
  <si>
    <t xml:space="preserve">     acima de</t>
  </si>
  <si>
    <t xml:space="preserve">     até</t>
  </si>
  <si>
    <t xml:space="preserve">     de 20.001  a</t>
  </si>
  <si>
    <t xml:space="preserve">     de 50.001  a</t>
  </si>
  <si>
    <t xml:space="preserve">     de 10.001  a</t>
  </si>
  <si>
    <t>Volume tratado de água</t>
  </si>
  <si>
    <t>de 10.001  a</t>
  </si>
  <si>
    <t>de 20.001  a</t>
  </si>
  <si>
    <t>de 50.001  a</t>
  </si>
  <si>
    <t>de 100.001 a</t>
  </si>
  <si>
    <t xml:space="preserve">  acima de</t>
  </si>
  <si>
    <t xml:space="preserve">O sistema de tratamento possui efuente final de lagoa de estabilização?  (S/N) </t>
  </si>
  <si>
    <t>PROGRAMA DESPOLUIÇÃO DE BACIAS HIDROGRÁFICAS - PRODES</t>
  </si>
  <si>
    <t xml:space="preserve">PROGRAMA DESPOLUIÇÃO DE BACIAS HIDROGRÁFICAS - PRODES </t>
  </si>
  <si>
    <r>
      <t xml:space="preserve">5. </t>
    </r>
    <r>
      <rPr>
        <b/>
        <sz val="14"/>
        <rFont val="Arial Narrow"/>
        <family val="2"/>
      </rPr>
      <t>POPULAÇÃO BENEFICIADA A JUSANTE</t>
    </r>
  </si>
  <si>
    <r>
      <t xml:space="preserve">6.1.a. </t>
    </r>
    <r>
      <rPr>
        <b/>
        <sz val="14"/>
        <rFont val="Arial Narrow"/>
        <family val="2"/>
      </rPr>
      <t>DESCRIÇÃO DO EMPREENDIMENTO PROPOSTO</t>
    </r>
  </si>
  <si>
    <t>6.1.a.1 - Descrição do Empreendimento</t>
  </si>
  <si>
    <t>6.1.a.2 - Informações Gerais</t>
  </si>
  <si>
    <r>
      <t xml:space="preserve">6.1.b. </t>
    </r>
    <r>
      <rPr>
        <b/>
        <sz val="14"/>
        <rFont val="Arial Narrow"/>
        <family val="2"/>
      </rPr>
      <t>ESTRUTURAS COMPLEMENTARES</t>
    </r>
  </si>
  <si>
    <r>
      <t xml:space="preserve">6.1.c. </t>
    </r>
    <r>
      <rPr>
        <b/>
        <sz val="14"/>
        <rFont val="Arial Narrow"/>
        <family val="2"/>
      </rPr>
      <t>DESEMPENHO DA ETE PROJETADA</t>
    </r>
  </si>
  <si>
    <t>6.1.c.1 - População, vazões e cargas</t>
  </si>
  <si>
    <t>6.1.c.2 - Cargas afluentes e efluentes</t>
  </si>
  <si>
    <r>
      <t xml:space="preserve">6.2.a. </t>
    </r>
    <r>
      <rPr>
        <b/>
        <sz val="14"/>
        <rFont val="Arial Narrow"/>
        <family val="2"/>
      </rPr>
      <t>DESCRIÇÃO DA ETE EXISTENTE</t>
    </r>
  </si>
  <si>
    <r>
      <t>6.2.a.1 - Informações gerais sobre a ETE existente</t>
    </r>
    <r>
      <rPr>
        <sz val="10"/>
        <rFont val="Arial Narrow"/>
        <family val="2"/>
      </rPr>
      <t/>
    </r>
  </si>
  <si>
    <r>
      <t xml:space="preserve">6.2.b. </t>
    </r>
    <r>
      <rPr>
        <b/>
        <sz val="14"/>
        <rFont val="Arial Narrow"/>
        <family val="2"/>
      </rPr>
      <t>DESEMPENHO DA ETE EXISTENTE</t>
    </r>
  </si>
  <si>
    <t>6.2.b.1 - População, vazões e cargas</t>
  </si>
  <si>
    <t>6.2.b.2 - Cargas afluentes, efluentes e desempenho da ETE existente</t>
  </si>
  <si>
    <r>
      <t xml:space="preserve">7. </t>
    </r>
    <r>
      <rPr>
        <b/>
        <sz val="14"/>
        <rFont val="Arial Narrow"/>
        <family val="2"/>
      </rPr>
      <t>CUSTOS E FINANCIAMENTO DO EMPREENDIMENTO</t>
    </r>
  </si>
  <si>
    <r>
      <t>7.1 - Investimentos previstos</t>
    </r>
    <r>
      <rPr>
        <b/>
        <sz val="10"/>
        <rFont val="Arial Narrow"/>
        <family val="2"/>
      </rPr>
      <t/>
    </r>
  </si>
  <si>
    <t>7.2 - Financiamento do Empreendimento</t>
  </si>
  <si>
    <t>7.3 - Custos Operacionais</t>
  </si>
  <si>
    <r>
      <t xml:space="preserve">8. </t>
    </r>
    <r>
      <rPr>
        <b/>
        <sz val="14"/>
        <rFont val="Arial Narrow"/>
        <family val="2"/>
      </rPr>
      <t>DETERMINAÇÃO DO VALOR DO CONTRATO</t>
    </r>
  </si>
  <si>
    <t>8.1 - Tabela de Valores de Referência do Programa</t>
  </si>
  <si>
    <t>8.2 - Cálculo do Valor para Contratação</t>
  </si>
  <si>
    <r>
      <t xml:space="preserve">9.1. </t>
    </r>
    <r>
      <rPr>
        <b/>
        <sz val="14"/>
        <rFont val="Arial Narrow"/>
        <family val="2"/>
      </rPr>
      <t>DADOS DO PRESTADOR DE SERVIÇO REFERENTES AOS SISTEMAS OPERADOS NO MUNICÍPIO DO PROJETO</t>
    </r>
  </si>
  <si>
    <t>9.1.a - Quadro Geral</t>
  </si>
  <si>
    <t>9.1.b - Demonstrativo de Despesas de Exploração (R$)</t>
  </si>
  <si>
    <t>9.1.c - Demonstrativo de Despesas de Exploração (%)</t>
  </si>
  <si>
    <t>9.1.d - Demonstrativo de Receitas e Despesas</t>
  </si>
  <si>
    <t>9.1.e - Outras Informaçãoes Financeiras</t>
  </si>
  <si>
    <r>
      <t xml:space="preserve">9.2. </t>
    </r>
    <r>
      <rPr>
        <b/>
        <sz val="14"/>
        <rFont val="Arial Narrow"/>
        <family val="2"/>
      </rPr>
      <t>DADOS DO PRESTADOR DE SERVIÇO REFERENTES A TODOS OS SISTEMAS OPERADOS</t>
    </r>
  </si>
  <si>
    <t>9.2.a - Quadro Geral</t>
  </si>
  <si>
    <t>9.2.b - Demonstrativo de Despesas de Exploração (R$)</t>
  </si>
  <si>
    <t>9.2.c - Demonstrativo de Receitas e Despesas</t>
  </si>
  <si>
    <t>9.2.d - Outras Informaçãoes Financeiras</t>
  </si>
  <si>
    <t>5.1.População abastecida</t>
  </si>
  <si>
    <t>Descrição das população abastecida por captações localizadas no trecho de rio até 30 km a jusante do local de lançamento de esgotos:</t>
  </si>
  <si>
    <t>5.2.População em contato direto com o curso d'água</t>
  </si>
  <si>
    <t>Região Hidrográfica</t>
  </si>
  <si>
    <t>Domínio do corpo receptor:</t>
  </si>
  <si>
    <t>O empreendimento tem Licença Ambiental?</t>
  </si>
  <si>
    <t>Órgão emissor:</t>
  </si>
  <si>
    <t>Tipo de licença:</t>
  </si>
  <si>
    <t>Validade:</t>
  </si>
  <si>
    <t>(dd/mm/aaaa)</t>
  </si>
  <si>
    <t>Em caso negativo, informar a situação do Licenciamento Ambiental</t>
  </si>
  <si>
    <t>O empreendimento tem Outorga?</t>
  </si>
  <si>
    <t>Tipo de outorga:</t>
  </si>
  <si>
    <t>Em caso negativo, informar a situação do Licenciamento Ambiental:</t>
  </si>
  <si>
    <t>Descrição geral do sistema coletor e das estruturas de interligação:</t>
  </si>
  <si>
    <t>Descrição geral do sistema de tratamento proposto:</t>
  </si>
  <si>
    <t>População urbana (*)</t>
  </si>
  <si>
    <t>Concentração</t>
  </si>
  <si>
    <r>
      <t>Resíduos do tratamento preliminar</t>
    </r>
    <r>
      <rPr>
        <sz val="10"/>
        <rFont val="Arial Narrow"/>
        <family val="2"/>
      </rPr>
      <t xml:space="preserve"> (areia, sólidos grosseiros, etc.)</t>
    </r>
  </si>
  <si>
    <t>outros</t>
  </si>
  <si>
    <r>
      <t xml:space="preserve">Þ </t>
    </r>
    <r>
      <rPr>
        <sz val="10"/>
        <rFont val="Arial Narrow"/>
        <family val="2"/>
      </rPr>
      <t>especificar:</t>
    </r>
  </si>
  <si>
    <r>
      <t xml:space="preserve">Lodo de esgoto </t>
    </r>
    <r>
      <rPr>
        <sz val="10"/>
        <rFont val="Arial Narrow"/>
        <family val="2"/>
      </rPr>
      <t>(lodo proveniente de tratamento biológico, físico químico, etc.)</t>
    </r>
  </si>
  <si>
    <r>
      <t xml:space="preserve">Lodo de esgoto </t>
    </r>
    <r>
      <rPr>
        <sz val="10"/>
        <rFont val="Arial Narrow"/>
        <family val="2"/>
      </rPr>
      <t>(lodo proveniente de tratamento biológico e/ou físico químico)</t>
    </r>
  </si>
  <si>
    <t xml:space="preserve">Início de operação (mm/aaaa): </t>
  </si>
  <si>
    <t>População urbana(*)</t>
  </si>
  <si>
    <t>Representante Legal</t>
  </si>
  <si>
    <t>Tipo de Empreendimento</t>
  </si>
  <si>
    <t>Investimento:</t>
  </si>
  <si>
    <t>Tipo:</t>
  </si>
  <si>
    <t>Declaramos serem verdadeiros os dados informados neste formulário.</t>
  </si>
  <si>
    <t>Data: ___/____/_____</t>
  </si>
  <si>
    <t>Inicio de operação do novo sistema</t>
  </si>
  <si>
    <t>Data (dd/mm/aaaa)</t>
  </si>
  <si>
    <t xml:space="preserve">Descrição da população ribeirinha em contato direto com o curso d'água, distante até 30 km a jusante do lançamento: </t>
  </si>
  <si>
    <t>6.1.c.3 - Gerenciamento de resíduos sólidos do processo de tratamento de esgotos</t>
  </si>
  <si>
    <t>6.2.b.3 - Gerenciamento de resíduos sólidos do processo de tratamento de esgotos</t>
  </si>
  <si>
    <r>
      <t>m</t>
    </r>
    <r>
      <rPr>
        <vertAlign val="superscript"/>
        <sz val="9"/>
        <rFont val="Arial Narrow"/>
        <family val="2"/>
      </rPr>
      <t>3</t>
    </r>
    <r>
      <rPr>
        <sz val="9"/>
        <rFont val="Arial Narrow"/>
        <family val="2"/>
      </rPr>
      <t>/s</t>
    </r>
  </si>
  <si>
    <t>Coordenadas do ponto de lançamento (Lat/Long)</t>
  </si>
  <si>
    <t>Período de Certificação</t>
  </si>
  <si>
    <t>Escopo do Investimento</t>
  </si>
  <si>
    <r>
      <t>Valor para Contratação - V</t>
    </r>
    <r>
      <rPr>
        <vertAlign val="subscript"/>
        <sz val="10"/>
        <rFont val="Tahoma"/>
        <family val="2"/>
      </rPr>
      <t>CONTRATO</t>
    </r>
    <r>
      <rPr>
        <sz val="10"/>
        <rFont val="Tahoma"/>
        <family val="2"/>
      </rPr>
      <t xml:space="preserve"> (R$)</t>
    </r>
  </si>
  <si>
    <r>
      <t>Valor do Empreendimento - V</t>
    </r>
    <r>
      <rPr>
        <vertAlign val="subscript"/>
        <sz val="10"/>
        <rFont val="Tahoma"/>
        <family val="2"/>
      </rPr>
      <t>PRODES</t>
    </r>
    <r>
      <rPr>
        <sz val="10"/>
        <rFont val="Tahoma"/>
        <family val="2"/>
      </rPr>
      <t xml:space="preserve"> (R$)</t>
    </r>
  </si>
  <si>
    <r>
      <t>Percentual contratável (% V</t>
    </r>
    <r>
      <rPr>
        <vertAlign val="subscript"/>
        <sz val="10"/>
        <rFont val="Tahoma"/>
        <family val="2"/>
      </rPr>
      <t>PRODES</t>
    </r>
    <r>
      <rPr>
        <sz val="10"/>
        <rFont val="Tahoma"/>
      </rPr>
      <t>)</t>
    </r>
  </si>
  <si>
    <t>Aprovamos as metas de despoluição propostas no quadro acima.</t>
  </si>
  <si>
    <t>PROGRAMA DESPOLUIÇÃO DE BACIAS HIDROGRÁFICAS - PRODES - ANO 2012</t>
  </si>
  <si>
    <t>Ano 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</si>
</sst>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&quot;R$&quot;#,##0.00_);\(&quot;R$&quot;#,##0.00\)"/>
    <numFmt numFmtId="166" formatCode="_(&quot;R$&quot;* #,##0.00_);_(&quot;R$&quot;* \(#,##0.00\);_(&quot;R$&quot;* &quot;-&quot;??_);_(@_)"/>
    <numFmt numFmtId="167" formatCode="0.0000%"/>
    <numFmt numFmtId="168" formatCode="_(* #,##0_);_(* \(#,##0\);_(* &quot;-&quot;??_);_(@_)"/>
    <numFmt numFmtId="169" formatCode="#,##0.0"/>
    <numFmt numFmtId="170" formatCode="0.0"/>
    <numFmt numFmtId="171" formatCode="0.000%"/>
    <numFmt numFmtId="172" formatCode="0.0%"/>
    <numFmt numFmtId="173" formatCode="0.E+00"/>
    <numFmt numFmtId="174" formatCode="00000\-000"/>
    <numFmt numFmtId="175" formatCode="mmm\-yy"/>
    <numFmt numFmtId="176" formatCode="dd/mmm/yyyy"/>
    <numFmt numFmtId="177" formatCode="mm/yyyy"/>
    <numFmt numFmtId="178" formatCode="0.0E+00"/>
    <numFmt numFmtId="179" formatCode="&quot;R$ &quot;#,##0.00"/>
    <numFmt numFmtId="180" formatCode="0.000000%"/>
  </numFmts>
  <fonts count="60" x14ac:knownFonts="1">
    <font>
      <sz val="10"/>
      <name val="Tahoma"/>
    </font>
    <font>
      <sz val="10"/>
      <name val="Tahoma"/>
    </font>
    <font>
      <b/>
      <sz val="10"/>
      <name val="Tahoma"/>
      <family val="2"/>
    </font>
    <font>
      <u/>
      <sz val="7"/>
      <color indexed="12"/>
      <name val="Tahoma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sz val="10"/>
      <color indexed="10"/>
      <name val="Arial Narrow"/>
      <family val="2"/>
    </font>
    <font>
      <u/>
      <sz val="10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11"/>
      <name val="Arial Narrow"/>
      <family val="2"/>
    </font>
    <font>
      <sz val="8"/>
      <name val="Tahoma"/>
      <family val="2"/>
    </font>
    <font>
      <b/>
      <sz val="16"/>
      <name val="Tahoma"/>
      <family val="2"/>
    </font>
    <font>
      <b/>
      <sz val="13"/>
      <name val="Tahoma"/>
      <family val="2"/>
    </font>
    <font>
      <b/>
      <sz val="14"/>
      <color indexed="18"/>
      <name val="Tahoma"/>
      <family val="2"/>
    </font>
    <font>
      <b/>
      <sz val="12"/>
      <color indexed="18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7"/>
      <name val="Tahoma"/>
      <family val="2"/>
    </font>
    <font>
      <b/>
      <sz val="12"/>
      <name val="Tahoma"/>
      <family val="2"/>
    </font>
    <font>
      <b/>
      <sz val="10"/>
      <color indexed="10"/>
      <name val="Tahoma"/>
      <family val="2"/>
    </font>
    <font>
      <sz val="10"/>
      <color indexed="17"/>
      <name val="Arial Narrow"/>
      <family val="2"/>
    </font>
    <font>
      <sz val="10"/>
      <color indexed="17"/>
      <name val="Tahoma"/>
      <family val="2"/>
    </font>
    <font>
      <b/>
      <sz val="10"/>
      <color indexed="62"/>
      <name val="Tahoma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sz val="10"/>
      <color indexed="12"/>
      <name val="Tahoma"/>
      <family val="2"/>
    </font>
    <font>
      <b/>
      <sz val="10"/>
      <color indexed="10"/>
      <name val="Arial Narrow"/>
      <family val="2"/>
    </font>
    <font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10"/>
      <name val="Times New Roman"/>
      <family val="1"/>
    </font>
    <font>
      <sz val="10"/>
      <color indexed="48"/>
      <name val="Arial Narrow"/>
      <family val="2"/>
    </font>
    <font>
      <sz val="10"/>
      <color indexed="12"/>
      <name val="Times New Roman"/>
      <family val="1"/>
    </font>
    <font>
      <sz val="10"/>
      <color indexed="53"/>
      <name val="Arial Narrow"/>
      <family val="2"/>
    </font>
    <font>
      <b/>
      <sz val="18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Tahoma"/>
    </font>
    <font>
      <sz val="18"/>
      <name val="Tahoma"/>
      <family val="2"/>
    </font>
    <font>
      <u/>
      <sz val="10"/>
      <name val="Tahoma"/>
    </font>
    <font>
      <b/>
      <u/>
      <sz val="12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color indexed="12"/>
      <name val="Tahoma"/>
      <family val="2"/>
    </font>
    <font>
      <sz val="9"/>
      <name val="Tahoma"/>
      <family val="2"/>
    </font>
    <font>
      <sz val="10"/>
      <name val="Tahoma"/>
    </font>
    <font>
      <sz val="8"/>
      <color indexed="10"/>
      <name val="Tahoma"/>
      <family val="2"/>
    </font>
    <font>
      <b/>
      <sz val="14"/>
      <color indexed="9"/>
      <name val="Arial Narrow"/>
      <family val="2"/>
    </font>
    <font>
      <b/>
      <sz val="14"/>
      <color indexed="12"/>
      <name val="Arial Narrow"/>
      <family val="2"/>
    </font>
    <font>
      <sz val="10"/>
      <name val="Symbol"/>
      <charset val="2"/>
    </font>
    <font>
      <vertAlign val="superscript"/>
      <sz val="9"/>
      <name val="Arial Narrow"/>
      <family val="2"/>
    </font>
    <font>
      <sz val="8"/>
      <name val="Times New Roman"/>
      <family val="1"/>
    </font>
    <font>
      <vertAlign val="subscript"/>
      <sz val="10"/>
      <name val="Tahoma"/>
      <family val="2"/>
    </font>
    <font>
      <sz val="10"/>
      <color indexed="12"/>
      <name val="Tahoma"/>
    </font>
    <font>
      <b/>
      <sz val="12"/>
      <color indexed="9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lightGray">
        <fgColor indexed="43"/>
      </patternFill>
    </fill>
    <fill>
      <patternFill patternType="lightGray">
        <fgColor indexed="26"/>
      </patternFill>
    </fill>
    <fill>
      <patternFill patternType="lightGray">
        <fgColor indexed="9"/>
      </patternFill>
    </fill>
    <fill>
      <patternFill patternType="lightGray">
        <fgColor indexed="9"/>
        <bgColor indexed="9"/>
      </patternFill>
    </fill>
    <fill>
      <patternFill patternType="lightGray">
        <fgColor indexed="13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9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/>
    <xf numFmtId="0" fontId="4" fillId="0" borderId="0" xfId="0" applyFont="1"/>
    <xf numFmtId="0" fontId="7" fillId="2" borderId="0" xfId="0" applyFont="1" applyFill="1"/>
    <xf numFmtId="0" fontId="8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10" fillId="2" borderId="0" xfId="0" applyFont="1" applyFill="1"/>
    <xf numFmtId="0" fontId="7" fillId="2" borderId="0" xfId="0" applyFont="1" applyFill="1" applyAlignment="1">
      <alignment horizontal="center"/>
    </xf>
    <xf numFmtId="0" fontId="12" fillId="2" borderId="0" xfId="0" applyFont="1" applyFill="1"/>
    <xf numFmtId="3" fontId="4" fillId="2" borderId="0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168" fontId="4" fillId="2" borderId="1" xfId="4" applyNumberFormat="1" applyFont="1" applyFill="1" applyBorder="1"/>
    <xf numFmtId="2" fontId="4" fillId="2" borderId="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16" fontId="4" fillId="0" borderId="15" xfId="0" quotePrefix="1" applyNumberFormat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3" xfId="0" applyFont="1" applyBorder="1" applyAlignment="1">
      <alignment horizontal="center"/>
    </xf>
    <xf numFmtId="168" fontId="4" fillId="2" borderId="3" xfId="4" applyNumberFormat="1" applyFont="1" applyFill="1" applyBorder="1"/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0" fontId="4" fillId="2" borderId="16" xfId="0" applyFont="1" applyFill="1" applyBorder="1"/>
    <xf numFmtId="0" fontId="11" fillId="2" borderId="0" xfId="0" quotePrefix="1" applyFont="1" applyFill="1"/>
    <xf numFmtId="0" fontId="11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17" fillId="2" borderId="0" xfId="0" applyFont="1" applyFill="1"/>
    <xf numFmtId="0" fontId="4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9" fontId="4" fillId="2" borderId="0" xfId="3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23" fillId="2" borderId="7" xfId="0" applyNumberFormat="1" applyFont="1" applyFill="1" applyBorder="1" applyAlignment="1">
      <alignment horizontal="center" vertical="center"/>
    </xf>
    <xf numFmtId="3" fontId="23" fillId="2" borderId="16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3" fontId="23" fillId="2" borderId="8" xfId="0" applyNumberFormat="1" applyFont="1" applyFill="1" applyBorder="1" applyAlignment="1">
      <alignment horizontal="center" vertical="center"/>
    </xf>
    <xf numFmtId="168" fontId="4" fillId="2" borderId="4" xfId="4" applyNumberFormat="1" applyFont="1" applyFill="1" applyBorder="1"/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3" fontId="23" fillId="2" borderId="14" xfId="0" applyNumberFormat="1" applyFont="1" applyFill="1" applyBorder="1" applyAlignment="1">
      <alignment horizontal="center" vertical="center"/>
    </xf>
    <xf numFmtId="3" fontId="28" fillId="2" borderId="7" xfId="0" applyNumberFormat="1" applyFont="1" applyFill="1" applyBorder="1" applyAlignment="1">
      <alignment horizontal="center" vertical="center"/>
    </xf>
    <xf numFmtId="9" fontId="27" fillId="2" borderId="7" xfId="3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168" fontId="4" fillId="2" borderId="0" xfId="4" applyNumberFormat="1" applyFont="1" applyFill="1" applyBorder="1"/>
    <xf numFmtId="0" fontId="30" fillId="2" borderId="0" xfId="0" applyFont="1" applyFill="1"/>
    <xf numFmtId="0" fontId="9" fillId="2" borderId="0" xfId="0" applyFont="1" applyFill="1"/>
    <xf numFmtId="0" fontId="7" fillId="2" borderId="0" xfId="0" applyFont="1" applyFill="1" applyBorder="1"/>
    <xf numFmtId="3" fontId="4" fillId="2" borderId="0" xfId="0" applyNumberFormat="1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center"/>
    </xf>
    <xf numFmtId="0" fontId="34" fillId="2" borderId="0" xfId="0" applyFont="1" applyFill="1" applyBorder="1"/>
    <xf numFmtId="0" fontId="34" fillId="0" borderId="0" xfId="0" applyFont="1" applyBorder="1"/>
    <xf numFmtId="0" fontId="4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38" fontId="7" fillId="2" borderId="0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9" fontId="27" fillId="2" borderId="0" xfId="3" applyFont="1" applyFill="1" applyBorder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quotePrefix="1" applyFont="1" applyFill="1" applyAlignment="1">
      <alignment vertical="center" wrapText="1"/>
    </xf>
    <xf numFmtId="3" fontId="7" fillId="2" borderId="8" xfId="0" applyNumberFormat="1" applyFont="1" applyFill="1" applyBorder="1" applyAlignment="1">
      <alignment horizontal="right"/>
    </xf>
    <xf numFmtId="0" fontId="4" fillId="2" borderId="10" xfId="0" applyFont="1" applyFill="1" applyBorder="1"/>
    <xf numFmtId="0" fontId="4" fillId="0" borderId="11" xfId="0" applyFont="1" applyBorder="1"/>
    <xf numFmtId="0" fontId="4" fillId="2" borderId="1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9" fontId="4" fillId="2" borderId="12" xfId="3" applyFont="1" applyFill="1" applyBorder="1" applyAlignment="1">
      <alignment horizontal="center" vertical="center"/>
    </xf>
    <xf numFmtId="9" fontId="4" fillId="2" borderId="16" xfId="3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1" fillId="2" borderId="0" xfId="0" applyFont="1" applyFill="1"/>
    <xf numFmtId="0" fontId="32" fillId="2" borderId="0" xfId="0" applyFont="1" applyFill="1"/>
    <xf numFmtId="0" fontId="30" fillId="0" borderId="0" xfId="0" applyFont="1"/>
    <xf numFmtId="3" fontId="4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wrapText="1"/>
    </xf>
    <xf numFmtId="0" fontId="0" fillId="2" borderId="0" xfId="0" applyFill="1" applyProtection="1"/>
    <xf numFmtId="0" fontId="0" fillId="0" borderId="0" xfId="0" applyProtection="1"/>
    <xf numFmtId="0" fontId="19" fillId="2" borderId="0" xfId="0" applyFont="1" applyFill="1" applyProtection="1"/>
    <xf numFmtId="0" fontId="2" fillId="2" borderId="3" xfId="0" applyFont="1" applyFill="1" applyBorder="1" applyAlignment="1" applyProtection="1">
      <alignment horizontal="center"/>
    </xf>
    <xf numFmtId="9" fontId="0" fillId="2" borderId="10" xfId="0" applyNumberFormat="1" applyFill="1" applyBorder="1" applyAlignment="1" applyProtection="1">
      <alignment horizontal="center"/>
    </xf>
    <xf numFmtId="9" fontId="0" fillId="2" borderId="16" xfId="0" applyNumberFormat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9" fontId="0" fillId="2" borderId="12" xfId="0" applyNumberFormat="1" applyFill="1" applyBorder="1" applyAlignment="1" applyProtection="1">
      <alignment horizontal="center"/>
    </xf>
    <xf numFmtId="0" fontId="0" fillId="2" borderId="0" xfId="0" quotePrefix="1" applyFill="1" applyBorder="1" applyAlignment="1" applyProtection="1">
      <alignment horizontal="center"/>
    </xf>
    <xf numFmtId="0" fontId="17" fillId="2" borderId="7" xfId="0" quotePrefix="1" applyFont="1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3" fontId="23" fillId="2" borderId="6" xfId="0" applyNumberFormat="1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3" fontId="23" fillId="2" borderId="7" xfId="0" applyNumberFormat="1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center" wrapText="1"/>
    </xf>
    <xf numFmtId="3" fontId="23" fillId="2" borderId="9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 vertical="center" textRotation="90"/>
    </xf>
    <xf numFmtId="3" fontId="0" fillId="2" borderId="0" xfId="0" applyNumberFormat="1" applyFill="1" applyProtection="1"/>
    <xf numFmtId="9" fontId="23" fillId="2" borderId="0" xfId="0" applyNumberFormat="1" applyFont="1" applyFill="1" applyBorder="1" applyAlignment="1" applyProtection="1">
      <alignment horizontal="left"/>
    </xf>
    <xf numFmtId="0" fontId="0" fillId="2" borderId="0" xfId="0" quotePrefix="1" applyFill="1" applyProtection="1"/>
    <xf numFmtId="0" fontId="0" fillId="2" borderId="8" xfId="0" applyFill="1" applyBorder="1" applyProtection="1"/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9" fontId="4" fillId="2" borderId="7" xfId="0" applyNumberFormat="1" applyFont="1" applyFill="1" applyBorder="1" applyAlignment="1">
      <alignment horizontal="center" vertical="center"/>
    </xf>
    <xf numFmtId="9" fontId="4" fillId="2" borderId="17" xfId="3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3" fontId="4" fillId="2" borderId="17" xfId="3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20" xfId="3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/>
    <xf numFmtId="0" fontId="11" fillId="2" borderId="5" xfId="0" applyFont="1" applyFill="1" applyBorder="1"/>
    <xf numFmtId="0" fontId="11" fillId="2" borderId="0" xfId="0" applyFont="1" applyFill="1" applyBorder="1"/>
    <xf numFmtId="0" fontId="4" fillId="2" borderId="0" xfId="0" applyFont="1" applyFill="1" applyProtection="1"/>
    <xf numFmtId="0" fontId="9" fillId="2" borderId="0" xfId="0" applyFont="1" applyFill="1" applyProtection="1"/>
    <xf numFmtId="0" fontId="9" fillId="2" borderId="0" xfId="0" applyFont="1" applyFill="1" applyAlignment="1" applyProtection="1">
      <alignment horizontal="left"/>
    </xf>
    <xf numFmtId="14" fontId="9" fillId="2" borderId="0" xfId="0" applyNumberFormat="1" applyFont="1" applyFill="1" applyProtection="1"/>
    <xf numFmtId="0" fontId="4" fillId="2" borderId="0" xfId="0" applyFont="1" applyFill="1" applyBorder="1" applyProtection="1"/>
    <xf numFmtId="0" fontId="40" fillId="2" borderId="0" xfId="0" applyFont="1" applyFill="1" applyAlignment="1" applyProtection="1">
      <alignment horizontal="left"/>
    </xf>
    <xf numFmtId="0" fontId="40" fillId="0" borderId="0" xfId="0" applyFont="1" applyAlignment="1" applyProtection="1">
      <alignment horizontal="left"/>
    </xf>
    <xf numFmtId="0" fontId="41" fillId="2" borderId="0" xfId="0" applyFont="1" applyFill="1" applyProtection="1"/>
    <xf numFmtId="0" fontId="4" fillId="0" borderId="0" xfId="0" applyFont="1" applyProtection="1"/>
    <xf numFmtId="0" fontId="7" fillId="2" borderId="0" xfId="0" applyFont="1" applyFill="1" applyProtection="1"/>
    <xf numFmtId="0" fontId="12" fillId="2" borderId="0" xfId="0" applyFont="1" applyFill="1" applyProtection="1"/>
    <xf numFmtId="0" fontId="4" fillId="2" borderId="0" xfId="0" applyFont="1" applyFill="1" applyAlignment="1" applyProtection="1">
      <alignment wrapText="1"/>
    </xf>
    <xf numFmtId="3" fontId="4" fillId="2" borderId="0" xfId="0" applyNumberFormat="1" applyFont="1" applyFill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3" fontId="23" fillId="2" borderId="16" xfId="0" applyNumberFormat="1" applyFont="1" applyFill="1" applyBorder="1" applyAlignment="1" applyProtection="1">
      <alignment horizontal="center" vertical="center"/>
    </xf>
    <xf numFmtId="3" fontId="23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8" xfId="0" applyFont="1" applyFill="1" applyBorder="1" applyProtection="1"/>
    <xf numFmtId="0" fontId="12" fillId="2" borderId="8" xfId="0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3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Protection="1"/>
    <xf numFmtId="0" fontId="4" fillId="2" borderId="16" xfId="0" applyFont="1" applyFill="1" applyBorder="1" applyProtection="1"/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9" fontId="27" fillId="2" borderId="7" xfId="3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3" fontId="28" fillId="2" borderId="7" xfId="0" applyNumberFormat="1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/>
    </xf>
    <xf numFmtId="9" fontId="4" fillId="2" borderId="0" xfId="3" applyFont="1" applyFill="1" applyBorder="1" applyAlignment="1" applyProtection="1">
      <alignment horizontal="center" vertical="center"/>
    </xf>
    <xf numFmtId="0" fontId="4" fillId="2" borderId="7" xfId="0" applyFont="1" applyFill="1" applyBorder="1" applyProtection="1"/>
    <xf numFmtId="0" fontId="4" fillId="2" borderId="8" xfId="0" applyFont="1" applyFill="1" applyBorder="1" applyAlignment="1" applyProtection="1">
      <alignment horizontal="left"/>
    </xf>
    <xf numFmtId="0" fontId="4" fillId="2" borderId="9" xfId="0" applyFont="1" applyFill="1" applyBorder="1" applyProtection="1"/>
    <xf numFmtId="3" fontId="23" fillId="2" borderId="14" xfId="0" applyNumberFormat="1" applyFont="1" applyFill="1" applyBorder="1" applyAlignment="1" applyProtection="1">
      <alignment horizontal="center" vertical="center"/>
    </xf>
    <xf numFmtId="3" fontId="23" fillId="2" borderId="8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Protection="1"/>
    <xf numFmtId="0" fontId="4" fillId="0" borderId="8" xfId="0" applyFont="1" applyBorder="1" applyProtection="1"/>
    <xf numFmtId="0" fontId="4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8" fillId="2" borderId="0" xfId="0" applyFont="1" applyFill="1" applyProtection="1"/>
    <xf numFmtId="0" fontId="30" fillId="2" borderId="0" xfId="0" applyFont="1" applyFill="1" applyBorder="1" applyProtection="1"/>
    <xf numFmtId="0" fontId="30" fillId="2" borderId="0" xfId="0" quotePrefix="1" applyFont="1" applyFill="1" applyBorder="1" applyProtection="1"/>
    <xf numFmtId="0" fontId="4" fillId="2" borderId="0" xfId="0" quotePrefix="1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30" fillId="2" borderId="0" xfId="0" applyFont="1" applyFill="1" applyProtection="1"/>
    <xf numFmtId="0" fontId="39" fillId="2" borderId="0" xfId="0" applyFont="1" applyFill="1" applyBorder="1" applyProtection="1"/>
    <xf numFmtId="0" fontId="4" fillId="0" borderId="0" xfId="0" applyFont="1" applyFill="1" applyBorder="1" applyProtection="1"/>
    <xf numFmtId="0" fontId="4" fillId="2" borderId="0" xfId="0" applyFont="1" applyFill="1" applyAlignment="1" applyProtection="1">
      <alignment horizontal="right"/>
    </xf>
    <xf numFmtId="0" fontId="37" fillId="2" borderId="0" xfId="0" applyFont="1" applyFill="1" applyProtection="1"/>
    <xf numFmtId="0" fontId="8" fillId="0" borderId="0" xfId="0" applyFont="1" applyProtection="1"/>
    <xf numFmtId="0" fontId="36" fillId="2" borderId="0" xfId="0" applyFont="1" applyFill="1" applyProtection="1"/>
    <xf numFmtId="0" fontId="36" fillId="0" borderId="0" xfId="0" applyFont="1" applyProtection="1"/>
    <xf numFmtId="0" fontId="38" fillId="2" borderId="0" xfId="0" applyFont="1" applyFill="1" applyProtection="1"/>
    <xf numFmtId="0" fontId="30" fillId="2" borderId="0" xfId="0" applyFont="1" applyFill="1" applyAlignment="1" applyProtection="1">
      <alignment horizontal="left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0" fillId="2" borderId="14" xfId="0" applyFill="1" applyBorder="1" applyProtection="1"/>
    <xf numFmtId="0" fontId="6" fillId="2" borderId="0" xfId="0" applyFont="1" applyFill="1" applyProtection="1"/>
    <xf numFmtId="0" fontId="4" fillId="0" borderId="0" xfId="0" applyFont="1" applyAlignment="1" applyProtection="1">
      <alignment horizontal="right"/>
    </xf>
    <xf numFmtId="0" fontId="30" fillId="2" borderId="0" xfId="0" applyFont="1" applyFill="1" applyBorder="1" applyAlignment="1" applyProtection="1"/>
    <xf numFmtId="3" fontId="30" fillId="2" borderId="0" xfId="0" applyNumberFormat="1" applyFont="1" applyFill="1" applyBorder="1" applyAlignment="1" applyProtection="1"/>
    <xf numFmtId="0" fontId="40" fillId="2" borderId="0" xfId="0" applyFont="1" applyFill="1" applyAlignment="1" applyProtection="1">
      <alignment vertical="center"/>
    </xf>
    <xf numFmtId="0" fontId="6" fillId="2" borderId="0" xfId="0" applyFont="1" applyFill="1" applyBorder="1" applyProtection="1"/>
    <xf numFmtId="0" fontId="16" fillId="2" borderId="8" xfId="0" applyFont="1" applyFill="1" applyBorder="1" applyAlignment="1" applyProtection="1">
      <alignment vertical="center"/>
    </xf>
    <xf numFmtId="3" fontId="4" fillId="4" borderId="16" xfId="0" applyNumberFormat="1" applyFont="1" applyFill="1" applyBorder="1" applyAlignment="1" applyProtection="1">
      <alignment horizontal="right"/>
    </xf>
    <xf numFmtId="3" fontId="4" fillId="4" borderId="0" xfId="0" applyNumberFormat="1" applyFont="1" applyFill="1" applyBorder="1" applyAlignment="1" applyProtection="1">
      <alignment horizontal="right"/>
    </xf>
    <xf numFmtId="0" fontId="43" fillId="2" borderId="0" xfId="0" applyFont="1" applyFill="1" applyBorder="1" applyProtection="1">
      <protection hidden="1"/>
    </xf>
    <xf numFmtId="0" fontId="23" fillId="2" borderId="0" xfId="0" applyFont="1" applyFill="1" applyBorder="1" applyProtection="1">
      <protection hidden="1"/>
    </xf>
    <xf numFmtId="0" fontId="25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3" fontId="23" fillId="2" borderId="0" xfId="0" applyNumberFormat="1" applyFont="1" applyFill="1" applyBorder="1" applyAlignment="1" applyProtection="1">
      <alignment horizontal="center"/>
      <protection hidden="1"/>
    </xf>
    <xf numFmtId="0" fontId="23" fillId="2" borderId="0" xfId="0" applyFont="1" applyFill="1" applyBorder="1" applyAlignment="1" applyProtection="1">
      <alignment horizontal="center"/>
      <protection hidden="1"/>
    </xf>
    <xf numFmtId="9" fontId="23" fillId="2" borderId="0" xfId="0" applyNumberFormat="1" applyFont="1" applyFill="1" applyBorder="1" applyAlignment="1" applyProtection="1">
      <alignment horizontal="center"/>
      <protection hidden="1"/>
    </xf>
    <xf numFmtId="0" fontId="23" fillId="2" borderId="0" xfId="0" applyFont="1" applyFill="1" applyBorder="1" applyAlignment="1" applyProtection="1">
      <alignment horizontal="left"/>
      <protection hidden="1"/>
    </xf>
    <xf numFmtId="0" fontId="23" fillId="2" borderId="0" xfId="0" applyFont="1" applyFill="1" applyBorder="1" applyAlignment="1" applyProtection="1">
      <alignment horizontal="center" vertical="center" textRotation="90"/>
      <protection hidden="1"/>
    </xf>
    <xf numFmtId="3" fontId="23" fillId="2" borderId="0" xfId="0" applyNumberFormat="1" applyFont="1" applyFill="1" applyBorder="1" applyProtection="1">
      <protection hidden="1"/>
    </xf>
    <xf numFmtId="9" fontId="23" fillId="2" borderId="0" xfId="3" applyFont="1" applyFill="1" applyBorder="1" applyAlignment="1" applyProtection="1">
      <alignment horizontal="center"/>
      <protection hidden="1"/>
    </xf>
    <xf numFmtId="0" fontId="23" fillId="2" borderId="0" xfId="0" quotePrefix="1" applyFont="1" applyFill="1" applyBorder="1" applyProtection="1">
      <protection hidden="1"/>
    </xf>
    <xf numFmtId="165" fontId="30" fillId="2" borderId="0" xfId="2" applyNumberFormat="1" applyFont="1" applyFill="1" applyBorder="1" applyAlignment="1" applyProtection="1">
      <alignment horizontal="center"/>
    </xf>
    <xf numFmtId="0" fontId="0" fillId="0" borderId="0" xfId="0" applyAlignment="1"/>
    <xf numFmtId="3" fontId="4" fillId="5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23" fillId="2" borderId="0" xfId="0" applyFont="1" applyFill="1" applyBorder="1" applyAlignment="1" applyProtection="1">
      <alignment horizontal="center"/>
    </xf>
    <xf numFmtId="0" fontId="23" fillId="2" borderId="7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8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center"/>
    </xf>
    <xf numFmtId="0" fontId="23" fillId="2" borderId="6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3" fillId="2" borderId="8" xfId="0" applyFont="1" applyFill="1" applyBorder="1" applyAlignment="1" applyProtection="1">
      <alignment horizontal="center"/>
    </xf>
    <xf numFmtId="0" fontId="23" fillId="2" borderId="9" xfId="0" applyFont="1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4" fillId="0" borderId="0" xfId="0" applyFont="1" applyFill="1" applyProtection="1"/>
    <xf numFmtId="0" fontId="4" fillId="5" borderId="3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Protection="1">
      <protection locked="0"/>
    </xf>
    <xf numFmtId="0" fontId="44" fillId="0" borderId="0" xfId="0" applyFont="1" applyProtection="1"/>
    <xf numFmtId="0" fontId="10" fillId="2" borderId="0" xfId="0" applyFont="1" applyFill="1" applyBorder="1" applyProtection="1"/>
    <xf numFmtId="0" fontId="4" fillId="6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Protection="1"/>
    <xf numFmtId="0" fontId="4" fillId="2" borderId="0" xfId="0" applyFont="1" applyFill="1" applyAlignment="1" applyProtection="1"/>
    <xf numFmtId="0" fontId="4" fillId="5" borderId="3" xfId="0" applyFont="1" applyFill="1" applyBorder="1" applyAlignment="1" applyProtection="1">
      <alignment horizontal="center" vertical="center"/>
      <protection locked="0"/>
    </xf>
    <xf numFmtId="9" fontId="4" fillId="5" borderId="16" xfId="3" applyFont="1" applyFill="1" applyBorder="1" applyAlignment="1" applyProtection="1">
      <alignment horizontal="center" vertical="center"/>
      <protection locked="0"/>
    </xf>
    <xf numFmtId="3" fontId="23" fillId="5" borderId="16" xfId="0" applyNumberFormat="1" applyFont="1" applyFill="1" applyBorder="1" applyAlignment="1" applyProtection="1">
      <alignment horizontal="center" vertical="center"/>
      <protection locked="0"/>
    </xf>
    <xf numFmtId="173" fontId="4" fillId="5" borderId="16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9" fontId="27" fillId="5" borderId="7" xfId="3" applyFont="1" applyFill="1" applyBorder="1" applyAlignment="1" applyProtection="1">
      <alignment horizontal="center" vertical="center"/>
      <protection locked="0"/>
    </xf>
    <xf numFmtId="167" fontId="27" fillId="5" borderId="7" xfId="3" applyNumberFormat="1" applyFont="1" applyFill="1" applyBorder="1" applyAlignment="1" applyProtection="1">
      <alignment horizontal="center" vertical="center"/>
      <protection locked="0"/>
    </xf>
    <xf numFmtId="9" fontId="27" fillId="5" borderId="0" xfId="3" applyFont="1" applyFill="1" applyBorder="1" applyAlignment="1" applyProtection="1">
      <alignment horizontal="center" vertical="center"/>
      <protection locked="0"/>
    </xf>
    <xf numFmtId="167" fontId="27" fillId="5" borderId="0" xfId="3" applyNumberFormat="1" applyFont="1" applyFill="1" applyBorder="1" applyAlignment="1" applyProtection="1">
      <alignment horizontal="center" vertical="center"/>
      <protection locked="0"/>
    </xf>
    <xf numFmtId="3" fontId="23" fillId="5" borderId="0" xfId="0" applyNumberFormat="1" applyFont="1" applyFill="1" applyBorder="1" applyAlignment="1" applyProtection="1">
      <alignment horizontal="center" vertical="center"/>
      <protection locked="0"/>
    </xf>
    <xf numFmtId="173" fontId="4" fillId="5" borderId="0" xfId="0" applyNumberFormat="1" applyFont="1" applyFill="1" applyBorder="1" applyAlignment="1" applyProtection="1">
      <alignment horizontal="center" vertical="center"/>
      <protection locked="0"/>
    </xf>
    <xf numFmtId="9" fontId="27" fillId="5" borderId="7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168" fontId="4" fillId="5" borderId="4" xfId="4" applyNumberFormat="1" applyFont="1" applyFill="1" applyBorder="1" applyProtection="1">
      <protection locked="0"/>
    </xf>
    <xf numFmtId="3" fontId="4" fillId="5" borderId="3" xfId="0" applyNumberFormat="1" applyFont="1" applyFill="1" applyBorder="1" applyProtection="1">
      <protection locked="0"/>
    </xf>
    <xf numFmtId="168" fontId="4" fillId="5" borderId="3" xfId="4" applyNumberFormat="1" applyFont="1" applyFill="1" applyBorder="1" applyProtection="1">
      <protection locked="0"/>
    </xf>
    <xf numFmtId="3" fontId="4" fillId="5" borderId="12" xfId="0" applyNumberFormat="1" applyFont="1" applyFill="1" applyBorder="1" applyAlignment="1" applyProtection="1">
      <alignment horizontal="center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9" fontId="4" fillId="5" borderId="12" xfId="3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Border="1" applyAlignment="1" applyProtection="1">
      <alignment horizontal="right"/>
      <protection locked="0"/>
    </xf>
    <xf numFmtId="0" fontId="45" fillId="2" borderId="0" xfId="0" applyFont="1" applyFill="1" applyBorder="1" applyAlignment="1">
      <alignment horizontal="left"/>
    </xf>
    <xf numFmtId="9" fontId="4" fillId="5" borderId="6" xfId="0" applyNumberFormat="1" applyFont="1" applyFill="1" applyBorder="1" applyAlignment="1" applyProtection="1">
      <alignment horizontal="center" vertical="center"/>
      <protection locked="0"/>
    </xf>
    <xf numFmtId="9" fontId="4" fillId="5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/>
    </xf>
    <xf numFmtId="0" fontId="12" fillId="2" borderId="3" xfId="0" applyFont="1" applyFill="1" applyBorder="1" applyAlignment="1">
      <alignment horizontal="center"/>
    </xf>
    <xf numFmtId="10" fontId="4" fillId="2" borderId="3" xfId="0" applyNumberFormat="1" applyFont="1" applyFill="1" applyBorder="1" applyAlignment="1">
      <alignment horizontal="right"/>
    </xf>
    <xf numFmtId="9" fontId="0" fillId="2" borderId="13" xfId="0" applyNumberFormat="1" applyFill="1" applyBorder="1" applyAlignment="1" applyProtection="1">
      <alignment horizontal="center"/>
    </xf>
    <xf numFmtId="9" fontId="0" fillId="2" borderId="14" xfId="0" applyNumberFormat="1" applyFill="1" applyBorder="1" applyAlignment="1" applyProtection="1">
      <alignment horizontal="center"/>
    </xf>
    <xf numFmtId="9" fontId="0" fillId="2" borderId="11" xfId="0" applyNumberFormat="1" applyFill="1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4" fontId="26" fillId="2" borderId="0" xfId="0" applyNumberFormat="1" applyFont="1" applyFill="1" applyBorder="1" applyAlignment="1"/>
    <xf numFmtId="0" fontId="17" fillId="2" borderId="0" xfId="0" applyFont="1" applyFill="1" applyAlignment="1"/>
    <xf numFmtId="0" fontId="10" fillId="2" borderId="0" xfId="0" applyFont="1" applyFill="1" applyBorder="1"/>
    <xf numFmtId="0" fontId="0" fillId="2" borderId="7" xfId="0" applyFill="1" applyBorder="1"/>
    <xf numFmtId="0" fontId="23" fillId="2" borderId="0" xfId="0" applyFont="1" applyFill="1" applyBorder="1"/>
    <xf numFmtId="0" fontId="23" fillId="2" borderId="7" xfId="0" applyFont="1" applyFill="1" applyBorder="1"/>
    <xf numFmtId="0" fontId="0" fillId="2" borderId="9" xfId="0" applyFill="1" applyBorder="1"/>
    <xf numFmtId="0" fontId="17" fillId="2" borderId="7" xfId="0" applyFont="1" applyFill="1" applyBorder="1" applyAlignment="1"/>
    <xf numFmtId="171" fontId="0" fillId="2" borderId="12" xfId="0" applyNumberFormat="1" applyFill="1" applyBorder="1" applyAlignment="1" applyProtection="1">
      <alignment horizontal="center"/>
    </xf>
    <xf numFmtId="171" fontId="0" fillId="2" borderId="16" xfId="0" applyNumberFormat="1" applyFill="1" applyBorder="1" applyAlignment="1" applyProtection="1">
      <alignment horizontal="center"/>
    </xf>
    <xf numFmtId="171" fontId="23" fillId="2" borderId="0" xfId="0" applyNumberFormat="1" applyFont="1" applyFill="1" applyBorder="1" applyAlignment="1" applyProtection="1">
      <alignment horizontal="center"/>
      <protection hidden="1"/>
    </xf>
    <xf numFmtId="171" fontId="27" fillId="5" borderId="0" xfId="3" applyNumberFormat="1" applyFont="1" applyFill="1" applyBorder="1" applyAlignment="1" applyProtection="1">
      <alignment horizontal="center" vertical="center"/>
      <protection locked="0"/>
    </xf>
    <xf numFmtId="171" fontId="27" fillId="5" borderId="7" xfId="3" applyNumberFormat="1" applyFont="1" applyFill="1" applyBorder="1" applyAlignment="1" applyProtection="1">
      <alignment horizontal="center" vertical="center"/>
      <protection locked="0"/>
    </xf>
    <xf numFmtId="167" fontId="1" fillId="2" borderId="16" xfId="3" applyNumberFormat="1" applyFill="1" applyBorder="1" applyAlignment="1" applyProtection="1">
      <alignment horizontal="center"/>
    </xf>
    <xf numFmtId="167" fontId="1" fillId="2" borderId="0" xfId="3" applyNumberFormat="1" applyFill="1" applyBorder="1" applyAlignment="1" applyProtection="1">
      <alignment horizontal="center"/>
    </xf>
    <xf numFmtId="167" fontId="1" fillId="2" borderId="7" xfId="3" applyNumberFormat="1" applyFill="1" applyBorder="1" applyAlignment="1" applyProtection="1">
      <alignment horizontal="center"/>
    </xf>
    <xf numFmtId="0" fontId="0" fillId="2" borderId="0" xfId="0" applyFill="1" applyAlignment="1"/>
    <xf numFmtId="0" fontId="8" fillId="2" borderId="8" xfId="0" applyFont="1" applyFill="1" applyBorder="1"/>
    <xf numFmtId="3" fontId="4" fillId="2" borderId="0" xfId="0" applyNumberFormat="1" applyFont="1" applyFill="1"/>
    <xf numFmtId="171" fontId="4" fillId="2" borderId="17" xfId="3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7" xfId="0" applyFill="1" applyBorder="1" applyAlignment="1"/>
    <xf numFmtId="0" fontId="0" fillId="2" borderId="5" xfId="0" applyFill="1" applyBorder="1"/>
    <xf numFmtId="0" fontId="0" fillId="2" borderId="6" xfId="0" applyFill="1" applyBorder="1"/>
    <xf numFmtId="3" fontId="34" fillId="2" borderId="0" xfId="0" applyNumberFormat="1" applyFont="1" applyFill="1"/>
    <xf numFmtId="0" fontId="34" fillId="2" borderId="0" xfId="0" applyFont="1" applyFill="1"/>
    <xf numFmtId="3" fontId="23" fillId="2" borderId="0" xfId="0" applyNumberFormat="1" applyFont="1" applyFill="1" applyBorder="1" applyAlignment="1"/>
    <xf numFmtId="0" fontId="0" fillId="0" borderId="0" xfId="0" applyBorder="1" applyAlignment="1">
      <alignment horizontal="center"/>
    </xf>
    <xf numFmtId="3" fontId="23" fillId="2" borderId="0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0" fillId="0" borderId="0" xfId="0" applyBorder="1" applyAlignment="1"/>
    <xf numFmtId="9" fontId="23" fillId="2" borderId="0" xfId="3" applyFont="1" applyFill="1" applyBorder="1" applyAlignment="1">
      <alignment horizontal="center"/>
    </xf>
    <xf numFmtId="0" fontId="30" fillId="2" borderId="0" xfId="0" applyFont="1" applyFill="1" applyAlignment="1">
      <alignment vertical="center" wrapText="1"/>
    </xf>
    <xf numFmtId="0" fontId="30" fillId="2" borderId="0" xfId="0" quotePrefix="1" applyFont="1" applyFill="1" applyAlignment="1">
      <alignment vertical="center" wrapText="1"/>
    </xf>
    <xf numFmtId="0" fontId="4" fillId="2" borderId="0" xfId="0" quotePrefix="1" applyFont="1" applyFill="1"/>
    <xf numFmtId="3" fontId="23" fillId="5" borderId="16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8" fillId="2" borderId="0" xfId="0" applyFont="1" applyFill="1"/>
    <xf numFmtId="174" fontId="4" fillId="5" borderId="3" xfId="0" applyNumberFormat="1" applyFont="1" applyFill="1" applyBorder="1" applyProtection="1">
      <protection locked="0"/>
    </xf>
    <xf numFmtId="176" fontId="4" fillId="5" borderId="3" xfId="0" applyNumberFormat="1" applyFont="1" applyFill="1" applyBorder="1" applyAlignment="1" applyProtection="1">
      <alignment horizontal="center"/>
      <protection locked="0"/>
    </xf>
    <xf numFmtId="0" fontId="49" fillId="2" borderId="0" xfId="0" applyFont="1" applyFill="1"/>
    <xf numFmtId="0" fontId="50" fillId="2" borderId="0" xfId="0" applyFont="1" applyFill="1"/>
    <xf numFmtId="0" fontId="49" fillId="2" borderId="0" xfId="0" quotePrefix="1" applyFont="1" applyFill="1"/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1" fillId="5" borderId="3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Border="1"/>
    <xf numFmtId="9" fontId="30" fillId="2" borderId="0" xfId="3" applyFont="1" applyFill="1" applyBorder="1" applyAlignment="1">
      <alignment horizontal="center" vertical="center"/>
    </xf>
    <xf numFmtId="171" fontId="30" fillId="2" borderId="0" xfId="3" applyNumberFormat="1" applyFont="1" applyFill="1" applyBorder="1" applyAlignment="1">
      <alignment horizontal="center" vertical="center"/>
    </xf>
    <xf numFmtId="175" fontId="4" fillId="5" borderId="3" xfId="0" applyNumberFormat="1" applyFont="1" applyFill="1" applyBorder="1" applyAlignment="1" applyProtection="1">
      <alignment horizontal="center"/>
      <protection locked="0"/>
    </xf>
    <xf numFmtId="9" fontId="30" fillId="2" borderId="0" xfId="3" applyFont="1" applyFill="1" applyBorder="1" applyAlignment="1" applyProtection="1">
      <alignment horizontal="center" vertical="center"/>
    </xf>
    <xf numFmtId="167" fontId="30" fillId="2" borderId="0" xfId="3" applyNumberFormat="1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6" fillId="2" borderId="0" xfId="0" applyFont="1" applyFill="1"/>
    <xf numFmtId="0" fontId="31" fillId="2" borderId="3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9" fontId="0" fillId="2" borderId="0" xfId="0" quotePrefix="1" applyNumberFormat="1" applyFill="1" applyBorder="1" applyAlignment="1" applyProtection="1">
      <alignment horizontal="center"/>
    </xf>
    <xf numFmtId="0" fontId="23" fillId="2" borderId="0" xfId="0" quotePrefix="1" applyFont="1" applyFill="1"/>
    <xf numFmtId="0" fontId="51" fillId="2" borderId="16" xfId="0" applyFont="1" applyFill="1" applyBorder="1" applyAlignment="1"/>
    <xf numFmtId="0" fontId="21" fillId="2" borderId="0" xfId="0" applyFont="1" applyFill="1" applyAlignment="1" applyProtection="1">
      <alignment horizontal="left" vertical="center" wrapText="1"/>
    </xf>
    <xf numFmtId="3" fontId="23" fillId="2" borderId="7" xfId="0" applyNumberFormat="1" applyFont="1" applyFill="1" applyBorder="1" applyAlignment="1" applyProtection="1">
      <alignment horizontal="left"/>
    </xf>
    <xf numFmtId="3" fontId="23" fillId="2" borderId="6" xfId="0" applyNumberFormat="1" applyFont="1" applyFill="1" applyBorder="1" applyAlignment="1" applyProtection="1">
      <alignment horizontal="left"/>
    </xf>
    <xf numFmtId="3" fontId="23" fillId="2" borderId="9" xfId="0" applyNumberFormat="1" applyFont="1" applyFill="1" applyBorder="1" applyAlignment="1" applyProtection="1">
      <alignment horizontal="left"/>
    </xf>
    <xf numFmtId="3" fontId="23" fillId="2" borderId="5" xfId="0" applyNumberFormat="1" applyFont="1" applyFill="1" applyBorder="1" applyAlignment="1" applyProtection="1">
      <alignment horizontal="left"/>
    </xf>
    <xf numFmtId="3" fontId="23" fillId="2" borderId="0" xfId="0" applyNumberFormat="1" applyFont="1" applyFill="1" applyBorder="1" applyAlignment="1" applyProtection="1">
      <alignment horizontal="left"/>
    </xf>
    <xf numFmtId="3" fontId="23" fillId="2" borderId="8" xfId="0" applyNumberFormat="1" applyFont="1" applyFill="1" applyBorder="1" applyAlignment="1" applyProtection="1">
      <alignment horizontal="left"/>
    </xf>
    <xf numFmtId="0" fontId="17" fillId="2" borderId="0" xfId="0" quotePrefix="1" applyFont="1" applyFill="1" applyBorder="1" applyAlignment="1" applyProtection="1">
      <alignment horizontal="center"/>
    </xf>
    <xf numFmtId="0" fontId="53" fillId="2" borderId="0" xfId="0" applyFont="1" applyFill="1"/>
    <xf numFmtId="0" fontId="4" fillId="2" borderId="10" xfId="0" applyFont="1" applyFill="1" applyBorder="1" applyAlignment="1">
      <alignment horizontal="center" vertical="center"/>
    </xf>
    <xf numFmtId="0" fontId="0" fillId="2" borderId="0" xfId="0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0" fontId="4" fillId="7" borderId="0" xfId="0" applyFont="1" applyFill="1" applyBorder="1" applyAlignment="1" applyProtection="1">
      <protection locked="0"/>
    </xf>
    <xf numFmtId="0" fontId="30" fillId="7" borderId="0" xfId="0" applyFont="1" applyFill="1" applyBorder="1" applyAlignment="1" applyProtection="1"/>
    <xf numFmtId="14" fontId="4" fillId="5" borderId="3" xfId="0" applyNumberFormat="1" applyFont="1" applyFill="1" applyBorder="1" applyProtection="1">
      <protection locked="0"/>
    </xf>
    <xf numFmtId="0" fontId="0" fillId="2" borderId="0" xfId="0" applyFill="1" applyAlignment="1" applyProtection="1">
      <alignment horizontal="right"/>
    </xf>
    <xf numFmtId="1" fontId="4" fillId="5" borderId="3" xfId="0" applyNumberFormat="1" applyFont="1" applyFill="1" applyBorder="1" applyAlignment="1" applyProtection="1">
      <alignment horizontal="center"/>
      <protection locked="0"/>
    </xf>
    <xf numFmtId="169" fontId="4" fillId="5" borderId="3" xfId="0" applyNumberFormat="1" applyFont="1" applyFill="1" applyBorder="1" applyAlignment="1" applyProtection="1">
      <alignment horizontal="center"/>
      <protection locked="0"/>
    </xf>
    <xf numFmtId="172" fontId="4" fillId="5" borderId="3" xfId="0" applyNumberFormat="1" applyFont="1" applyFill="1" applyBorder="1" applyAlignment="1" applyProtection="1">
      <alignment horizontal="center"/>
      <protection locked="0"/>
    </xf>
    <xf numFmtId="172" fontId="4" fillId="5" borderId="3" xfId="0" applyNumberFormat="1" applyFont="1" applyFill="1" applyBorder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172" fontId="4" fillId="5" borderId="10" xfId="0" applyNumberFormat="1" applyFont="1" applyFill="1" applyBorder="1" applyAlignment="1" applyProtection="1">
      <alignment horizontal="center"/>
      <protection locked="0"/>
    </xf>
    <xf numFmtId="177" fontId="4" fillId="5" borderId="3" xfId="0" applyNumberFormat="1" applyFont="1" applyFill="1" applyBorder="1" applyAlignment="1" applyProtection="1">
      <alignment horizontal="center"/>
      <protection locked="0"/>
    </xf>
    <xf numFmtId="14" fontId="4" fillId="2" borderId="0" xfId="0" applyNumberFormat="1" applyFont="1" applyFill="1" applyBorder="1" applyAlignment="1">
      <alignment vertical="center"/>
    </xf>
    <xf numFmtId="0" fontId="11" fillId="2" borderId="16" xfId="0" applyFont="1" applyFill="1" applyBorder="1"/>
    <xf numFmtId="170" fontId="4" fillId="5" borderId="3" xfId="0" applyNumberFormat="1" applyFont="1" applyFill="1" applyBorder="1" applyAlignment="1" applyProtection="1">
      <alignment horizontal="center"/>
      <protection locked="0"/>
    </xf>
    <xf numFmtId="170" fontId="4" fillId="5" borderId="8" xfId="0" applyNumberFormat="1" applyFont="1" applyFill="1" applyBorder="1" applyAlignment="1" applyProtection="1">
      <alignment horizontal="center"/>
      <protection locked="0"/>
    </xf>
    <xf numFmtId="170" fontId="4" fillId="5" borderId="14" xfId="0" applyNumberFormat="1" applyFont="1" applyFill="1" applyBorder="1" applyAlignment="1" applyProtection="1">
      <alignment horizontal="center" vertical="center"/>
      <protection locked="0"/>
    </xf>
    <xf numFmtId="170" fontId="4" fillId="5" borderId="4" xfId="0" applyNumberFormat="1" applyFont="1" applyFill="1" applyBorder="1" applyAlignment="1" applyProtection="1">
      <alignment horizontal="center"/>
      <protection locked="0"/>
    </xf>
    <xf numFmtId="178" fontId="4" fillId="5" borderId="4" xfId="0" applyNumberFormat="1" applyFont="1" applyFill="1" applyBorder="1" applyAlignment="1" applyProtection="1">
      <alignment horizontal="center"/>
      <protection locked="0"/>
    </xf>
    <xf numFmtId="178" fontId="4" fillId="5" borderId="3" xfId="0" applyNumberFormat="1" applyFont="1" applyFill="1" applyBorder="1" applyAlignment="1" applyProtection="1">
      <alignment horizontal="center"/>
      <protection locked="0"/>
    </xf>
    <xf numFmtId="169" fontId="23" fillId="5" borderId="3" xfId="0" applyNumberFormat="1" applyFont="1" applyFill="1" applyBorder="1" applyAlignment="1" applyProtection="1">
      <alignment horizontal="center" vertical="center"/>
      <protection locked="0"/>
    </xf>
    <xf numFmtId="3" fontId="4" fillId="7" borderId="9" xfId="0" applyNumberFormat="1" applyFont="1" applyFill="1" applyBorder="1" applyAlignment="1" applyProtection="1">
      <alignment horizontal="center" vertical="center"/>
    </xf>
    <xf numFmtId="9" fontId="4" fillId="7" borderId="7" xfId="0" applyNumberFormat="1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vertical="center"/>
      <protection locked="0"/>
    </xf>
    <xf numFmtId="3" fontId="4" fillId="9" borderId="7" xfId="0" applyNumberFormat="1" applyFont="1" applyFill="1" applyBorder="1" applyAlignment="1" applyProtection="1">
      <alignment horizontal="center" vertical="center"/>
      <protection locked="0"/>
    </xf>
    <xf numFmtId="3" fontId="4" fillId="9" borderId="12" xfId="0" applyNumberFormat="1" applyFont="1" applyFill="1" applyBorder="1" applyAlignment="1" applyProtection="1">
      <alignment horizontal="center" vertical="center"/>
      <protection locked="0"/>
    </xf>
    <xf numFmtId="9" fontId="4" fillId="5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4" fontId="48" fillId="2" borderId="0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3" fillId="2" borderId="8" xfId="0" applyFont="1" applyFill="1" applyBorder="1" applyAlignment="1">
      <alignment horizontal="left"/>
    </xf>
    <xf numFmtId="4" fontId="33" fillId="2" borderId="0" xfId="0" applyNumberFormat="1" applyFont="1" applyFill="1" applyBorder="1" applyAlignment="1">
      <alignment horizontal="left"/>
    </xf>
    <xf numFmtId="171" fontId="4" fillId="7" borderId="7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56" fillId="2" borderId="0" xfId="0" applyFont="1" applyFill="1" applyBorder="1" applyAlignment="1">
      <alignment horizontal="center"/>
    </xf>
    <xf numFmtId="0" fontId="0" fillId="2" borderId="8" xfId="0" applyFill="1" applyBorder="1" applyAlignment="1"/>
    <xf numFmtId="0" fontId="0" fillId="2" borderId="9" xfId="0" applyFill="1" applyBorder="1" applyAlignment="1"/>
    <xf numFmtId="0" fontId="48" fillId="2" borderId="0" xfId="0" applyFont="1" applyFill="1" applyAlignment="1">
      <alignment horizontal="left"/>
    </xf>
    <xf numFmtId="0" fontId="23" fillId="2" borderId="0" xfId="0" applyFont="1" applyFill="1"/>
    <xf numFmtId="0" fontId="23" fillId="2" borderId="5" xfId="0" applyFont="1" applyFill="1" applyBorder="1"/>
    <xf numFmtId="0" fontId="23" fillId="2" borderId="8" xfId="0" applyFont="1" applyFill="1" applyBorder="1" applyAlignment="1"/>
    <xf numFmtId="0" fontId="4" fillId="2" borderId="16" xfId="0" applyFont="1" applyFill="1" applyBorder="1" applyAlignment="1"/>
    <xf numFmtId="179" fontId="30" fillId="2" borderId="0" xfId="0" applyNumberFormat="1" applyFont="1" applyFill="1" applyAlignment="1" applyProtection="1"/>
    <xf numFmtId="165" fontId="30" fillId="2" borderId="0" xfId="2" applyNumberFormat="1" applyFont="1" applyFill="1" applyBorder="1" applyAlignment="1" applyProtection="1"/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4" fillId="2" borderId="5" xfId="0" applyFont="1" applyFill="1" applyBorder="1" applyAlignment="1" applyProtection="1">
      <alignment horizontal="center"/>
    </xf>
    <xf numFmtId="0" fontId="4" fillId="5" borderId="4" xfId="0" applyFont="1" applyFill="1" applyBorder="1" applyAlignment="1" applyProtection="1">
      <protection locked="0"/>
    </xf>
    <xf numFmtId="0" fontId="0" fillId="5" borderId="1" xfId="0" applyFill="1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0" fontId="4" fillId="5" borderId="4" xfId="0" applyFon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/>
      <protection locked="0"/>
    </xf>
    <xf numFmtId="0" fontId="1" fillId="5" borderId="4" xfId="1" applyFont="1" applyFill="1" applyBorder="1" applyAlignment="1" applyProtection="1">
      <protection locked="0"/>
    </xf>
    <xf numFmtId="0" fontId="1" fillId="5" borderId="1" xfId="0" applyFont="1" applyFill="1" applyBorder="1" applyAlignment="1" applyProtection="1">
      <protection locked="0"/>
    </xf>
    <xf numFmtId="0" fontId="1" fillId="5" borderId="2" xfId="0" applyFont="1" applyFill="1" applyBorder="1" applyAlignment="1" applyProtection="1"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2" xfId="0" applyFont="1" applyFill="1" applyBorder="1" applyAlignment="1" applyProtection="1">
      <alignment horizontal="left"/>
      <protection locked="0"/>
    </xf>
    <xf numFmtId="3" fontId="30" fillId="2" borderId="0" xfId="0" applyNumberFormat="1" applyFont="1" applyFill="1" applyBorder="1" applyAlignment="1" applyProtection="1">
      <alignment horizontal="center"/>
    </xf>
    <xf numFmtId="165" fontId="30" fillId="2" borderId="0" xfId="2" applyNumberFormat="1" applyFont="1" applyFill="1" applyBorder="1" applyAlignment="1" applyProtection="1">
      <alignment horizontal="center"/>
    </xf>
    <xf numFmtId="0" fontId="30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5" borderId="1" xfId="0" applyFont="1" applyFill="1" applyBorder="1" applyAlignment="1" applyProtection="1">
      <protection locked="0"/>
    </xf>
    <xf numFmtId="0" fontId="4" fillId="5" borderId="2" xfId="0" applyFont="1" applyFill="1" applyBorder="1" applyAlignment="1" applyProtection="1">
      <protection locked="0"/>
    </xf>
    <xf numFmtId="0" fontId="3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52" fillId="10" borderId="0" xfId="0" applyFont="1" applyFill="1" applyBorder="1" applyAlignment="1" applyProtection="1">
      <alignment horizontal="center" vertical="center" wrapText="1"/>
    </xf>
    <xf numFmtId="0" fontId="52" fillId="10" borderId="8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center"/>
    </xf>
    <xf numFmtId="179" fontId="30" fillId="2" borderId="0" xfId="0" applyNumberFormat="1" applyFont="1" applyFill="1" applyAlignment="1" applyProtection="1">
      <alignment horizontal="left"/>
    </xf>
    <xf numFmtId="179" fontId="58" fillId="2" borderId="0" xfId="0" applyNumberFormat="1" applyFont="1" applyFill="1" applyAlignment="1" applyProtection="1">
      <alignment horizontal="left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/>
    <xf numFmtId="0" fontId="8" fillId="2" borderId="0" xfId="0" applyFont="1" applyFill="1" applyAlignment="1" applyProtection="1">
      <alignment horizontal="left" wrapText="1"/>
    </xf>
    <xf numFmtId="3" fontId="4" fillId="5" borderId="13" xfId="0" applyNumberFormat="1" applyFont="1" applyFill="1" applyBorder="1" applyAlignment="1" applyProtection="1">
      <alignment horizontal="center"/>
      <protection locked="0"/>
    </xf>
    <xf numFmtId="3" fontId="4" fillId="5" borderId="6" xfId="0" applyNumberFormat="1" applyFont="1" applyFill="1" applyBorder="1" applyAlignment="1" applyProtection="1">
      <alignment horizontal="center"/>
      <protection locked="0"/>
    </xf>
    <xf numFmtId="3" fontId="4" fillId="5" borderId="16" xfId="0" applyNumberFormat="1" applyFont="1" applyFill="1" applyBorder="1" applyAlignment="1" applyProtection="1">
      <alignment horizontal="center"/>
      <protection locked="0"/>
    </xf>
    <xf numFmtId="3" fontId="4" fillId="5" borderId="7" xfId="0" applyNumberFormat="1" applyFont="1" applyFill="1" applyBorder="1" applyAlignment="1" applyProtection="1">
      <alignment horizontal="center"/>
      <protection locked="0"/>
    </xf>
    <xf numFmtId="3" fontId="4" fillId="5" borderId="14" xfId="0" applyNumberFormat="1" applyFont="1" applyFill="1" applyBorder="1" applyAlignment="1" applyProtection="1">
      <alignment horizontal="center"/>
      <protection locked="0"/>
    </xf>
    <xf numFmtId="3" fontId="4" fillId="5" borderId="9" xfId="0" applyNumberFormat="1" applyFont="1" applyFill="1" applyBorder="1" applyAlignment="1" applyProtection="1">
      <alignment horizontal="center"/>
      <protection locked="0"/>
    </xf>
    <xf numFmtId="172" fontId="0" fillId="2" borderId="16" xfId="3" applyNumberFormat="1" applyFont="1" applyFill="1" applyBorder="1" applyAlignment="1" applyProtection="1">
      <alignment horizontal="center"/>
    </xf>
    <xf numFmtId="172" fontId="0" fillId="2" borderId="0" xfId="3" applyNumberFormat="1" applyFont="1" applyFill="1" applyBorder="1" applyAlignment="1" applyProtection="1">
      <alignment horizontal="center"/>
    </xf>
    <xf numFmtId="172" fontId="0" fillId="2" borderId="13" xfId="3" applyNumberFormat="1" applyFont="1" applyFill="1" applyBorder="1" applyAlignment="1" applyProtection="1">
      <alignment horizontal="center"/>
    </xf>
    <xf numFmtId="172" fontId="0" fillId="2" borderId="5" xfId="3" applyNumberFormat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0" fillId="0" borderId="0" xfId="0" applyAlignment="1" applyProtection="1"/>
    <xf numFmtId="0" fontId="30" fillId="2" borderId="0" xfId="0" applyFont="1" applyFill="1" applyAlignment="1" applyProtection="1">
      <alignment horizontal="justify" wrapText="1"/>
    </xf>
    <xf numFmtId="0" fontId="4" fillId="2" borderId="0" xfId="0" quotePrefix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0" fillId="2" borderId="0" xfId="0" quotePrefix="1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49" fontId="23" fillId="5" borderId="13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0" xfId="0" quotePrefix="1" applyFont="1" applyFill="1" applyAlignment="1">
      <alignment wrapText="1"/>
    </xf>
    <xf numFmtId="0" fontId="4" fillId="2" borderId="0" xfId="0" applyFont="1" applyFill="1" applyAlignment="1">
      <alignment wrapText="1"/>
    </xf>
    <xf numFmtId="3" fontId="5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0" fillId="5" borderId="1" xfId="0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4" fillId="5" borderId="13" xfId="0" applyFont="1" applyFill="1" applyBorder="1" applyAlignment="1" applyProtection="1">
      <alignment horizontal="center" vertical="justify"/>
      <protection locked="0"/>
    </xf>
    <xf numFmtId="0" fontId="4" fillId="5" borderId="5" xfId="0" applyFont="1" applyFill="1" applyBorder="1" applyAlignment="1" applyProtection="1">
      <alignment horizontal="center" vertical="justify"/>
      <protection locked="0"/>
    </xf>
    <xf numFmtId="0" fontId="4" fillId="5" borderId="6" xfId="0" applyFont="1" applyFill="1" applyBorder="1" applyAlignment="1" applyProtection="1">
      <alignment horizontal="center" vertical="justify"/>
      <protection locked="0"/>
    </xf>
    <xf numFmtId="0" fontId="4" fillId="5" borderId="14" xfId="0" applyFont="1" applyFill="1" applyBorder="1" applyAlignment="1" applyProtection="1">
      <alignment horizontal="center" vertical="justify"/>
      <protection locked="0"/>
    </xf>
    <xf numFmtId="0" fontId="4" fillId="5" borderId="8" xfId="0" applyFont="1" applyFill="1" applyBorder="1" applyAlignment="1" applyProtection="1">
      <alignment horizontal="center" vertical="justify"/>
      <protection locked="0"/>
    </xf>
    <xf numFmtId="0" fontId="4" fillId="5" borderId="9" xfId="0" applyFont="1" applyFill="1" applyBorder="1" applyAlignment="1" applyProtection="1">
      <alignment horizontal="center" vertical="justify"/>
      <protection locked="0"/>
    </xf>
    <xf numFmtId="0" fontId="4" fillId="0" borderId="0" xfId="0" applyFont="1" applyFill="1" applyBorder="1" applyAlignment="1" applyProtection="1">
      <alignment horizontal="center" vertical="top"/>
    </xf>
    <xf numFmtId="3" fontId="2" fillId="5" borderId="16" xfId="0" applyNumberFormat="1" applyFont="1" applyFill="1" applyBorder="1" applyAlignment="1" applyProtection="1">
      <alignment horizontal="center" vertical="center"/>
      <protection locked="0"/>
    </xf>
    <xf numFmtId="3" fontId="2" fillId="5" borderId="0" xfId="0" applyNumberFormat="1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" fontId="29" fillId="5" borderId="16" xfId="0" applyNumberFormat="1" applyFont="1" applyFill="1" applyBorder="1" applyAlignment="1" applyProtection="1">
      <alignment horizontal="center" vertical="center"/>
      <protection locked="0"/>
    </xf>
    <xf numFmtId="1" fontId="29" fillId="5" borderId="0" xfId="0" applyNumberFormat="1" applyFont="1" applyFill="1" applyBorder="1" applyAlignment="1" applyProtection="1">
      <alignment horizontal="center" vertical="center"/>
      <protection locked="0"/>
    </xf>
    <xf numFmtId="3" fontId="7" fillId="5" borderId="16" xfId="0" applyNumberFormat="1" applyFont="1" applyFill="1" applyBorder="1" applyAlignment="1" applyProtection="1">
      <alignment horizontal="center" vertical="center"/>
      <protection locked="0"/>
    </xf>
    <xf numFmtId="3" fontId="7" fillId="5" borderId="0" xfId="0" applyNumberFormat="1" applyFont="1" applyFill="1" applyBorder="1" applyAlignment="1" applyProtection="1">
      <alignment horizontal="center" vertical="center"/>
      <protection locked="0"/>
    </xf>
    <xf numFmtId="9" fontId="4" fillId="5" borderId="16" xfId="3" applyFont="1" applyFill="1" applyBorder="1" applyAlignment="1" applyProtection="1">
      <alignment horizontal="center" vertical="center"/>
      <protection locked="0"/>
    </xf>
    <xf numFmtId="9" fontId="4" fillId="5" borderId="0" xfId="3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justify" vertical="top"/>
    </xf>
    <xf numFmtId="0" fontId="42" fillId="0" borderId="0" xfId="0" applyFont="1" applyAlignment="1">
      <alignment horizontal="justify" vertical="top"/>
    </xf>
    <xf numFmtId="3" fontId="4" fillId="5" borderId="16" xfId="0" applyNumberFormat="1" applyFont="1" applyFill="1" applyBorder="1" applyAlignment="1" applyProtection="1">
      <alignment horizontal="center" vertical="center"/>
      <protection locked="0"/>
    </xf>
    <xf numFmtId="3" fontId="4" fillId="5" borderId="7" xfId="0" applyNumberFormat="1" applyFont="1" applyFill="1" applyBorder="1" applyAlignment="1" applyProtection="1">
      <alignment horizontal="center" vertical="center"/>
      <protection locked="0"/>
    </xf>
    <xf numFmtId="9" fontId="4" fillId="5" borderId="7" xfId="3" applyFont="1" applyFill="1" applyBorder="1" applyAlignment="1" applyProtection="1">
      <alignment horizontal="center" vertical="center"/>
      <protection locked="0"/>
    </xf>
    <xf numFmtId="1" fontId="29" fillId="5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7" fillId="5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 applyProtection="1">
      <alignment horizontal="left" vertical="top"/>
      <protection locked="0"/>
    </xf>
    <xf numFmtId="0" fontId="4" fillId="5" borderId="5" xfId="0" applyFont="1" applyFill="1" applyBorder="1" applyAlignment="1" applyProtection="1">
      <alignment horizontal="left" vertical="top"/>
      <protection locked="0"/>
    </xf>
    <xf numFmtId="0" fontId="4" fillId="5" borderId="6" xfId="0" applyFont="1" applyFill="1" applyBorder="1" applyAlignment="1" applyProtection="1">
      <alignment horizontal="left" vertical="top"/>
      <protection locked="0"/>
    </xf>
    <xf numFmtId="0" fontId="4" fillId="5" borderId="14" xfId="0" applyFont="1" applyFill="1" applyBorder="1" applyAlignment="1" applyProtection="1">
      <alignment horizontal="left" vertical="top"/>
      <protection locked="0"/>
    </xf>
    <xf numFmtId="0" fontId="4" fillId="5" borderId="8" xfId="0" applyFont="1" applyFill="1" applyBorder="1" applyAlignment="1" applyProtection="1">
      <alignment horizontal="left" vertical="top"/>
      <protection locked="0"/>
    </xf>
    <xf numFmtId="0" fontId="4" fillId="5" borderId="9" xfId="0" applyFont="1" applyFill="1" applyBorder="1" applyAlignment="1" applyProtection="1">
      <alignment horizontal="left" vertical="top"/>
      <protection locked="0"/>
    </xf>
    <xf numFmtId="0" fontId="33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3" fontId="4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/>
    </xf>
    <xf numFmtId="3" fontId="7" fillId="2" borderId="8" xfId="0" applyNumberFormat="1" applyFont="1" applyFill="1" applyBorder="1" applyAlignment="1">
      <alignment horizontal="center" vertical="center"/>
    </xf>
    <xf numFmtId="3" fontId="2" fillId="5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top" wrapText="1"/>
    </xf>
    <xf numFmtId="0" fontId="33" fillId="2" borderId="0" xfId="0" applyFont="1" applyFill="1" applyBorder="1" applyAlignment="1" applyProtection="1">
      <alignment horizontal="left" vertical="center"/>
    </xf>
    <xf numFmtId="0" fontId="33" fillId="2" borderId="0" xfId="0" applyFont="1" applyFill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left" vertical="center"/>
    </xf>
    <xf numFmtId="1" fontId="29" fillId="7" borderId="16" xfId="0" applyNumberFormat="1" applyFont="1" applyFill="1" applyBorder="1" applyAlignment="1" applyProtection="1">
      <alignment horizontal="center" vertical="center"/>
    </xf>
    <xf numFmtId="1" fontId="29" fillId="7" borderId="7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5" borderId="4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8" fillId="2" borderId="16" xfId="0" applyFont="1" applyFill="1" applyBorder="1" applyAlignment="1">
      <alignment horizontal="center"/>
    </xf>
    <xf numFmtId="0" fontId="48" fillId="2" borderId="0" xfId="0" applyFont="1" applyFill="1" applyAlignment="1">
      <alignment horizontal="center"/>
    </xf>
    <xf numFmtId="0" fontId="48" fillId="2" borderId="7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left"/>
    </xf>
    <xf numFmtId="0" fontId="16" fillId="2" borderId="8" xfId="0" applyFont="1" applyFill="1" applyBorder="1" applyAlignment="1" applyProtection="1">
      <alignment horizontal="left" vertical="center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9" fontId="0" fillId="2" borderId="16" xfId="0" applyNumberFormat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9" fontId="0" fillId="2" borderId="7" xfId="0" applyNumberFormat="1" applyFill="1" applyBorder="1" applyAlignment="1" applyProtection="1">
      <alignment horizontal="center"/>
    </xf>
    <xf numFmtId="0" fontId="34" fillId="2" borderId="16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32" fillId="2" borderId="7" xfId="0" applyNumberFormat="1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8" fillId="2" borderId="0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4" fontId="32" fillId="2" borderId="14" xfId="4" applyNumberFormat="1" applyFont="1" applyFill="1" applyBorder="1" applyAlignment="1">
      <alignment horizontal="center"/>
    </xf>
    <xf numFmtId="4" fontId="32" fillId="2" borderId="8" xfId="4" applyNumberFormat="1" applyFont="1" applyFill="1" applyBorder="1" applyAlignment="1">
      <alignment horizontal="center"/>
    </xf>
    <xf numFmtId="4" fontId="32" fillId="2" borderId="9" xfId="4" applyNumberFormat="1" applyFont="1" applyFill="1" applyBorder="1" applyAlignment="1">
      <alignment horizontal="center"/>
    </xf>
    <xf numFmtId="180" fontId="32" fillId="2" borderId="14" xfId="3" applyNumberFormat="1" applyFont="1" applyFill="1" applyBorder="1" applyAlignment="1">
      <alignment horizontal="center"/>
    </xf>
    <xf numFmtId="180" fontId="32" fillId="2" borderId="8" xfId="3" applyNumberFormat="1" applyFont="1" applyFill="1" applyBorder="1" applyAlignment="1">
      <alignment horizontal="center"/>
    </xf>
    <xf numFmtId="4" fontId="32" fillId="2" borderId="16" xfId="0" applyNumberFormat="1" applyFont="1" applyFill="1" applyBorder="1" applyAlignment="1">
      <alignment horizontal="center"/>
    </xf>
    <xf numFmtId="4" fontId="32" fillId="2" borderId="0" xfId="0" applyNumberFormat="1" applyFont="1" applyFill="1" applyBorder="1" applyAlignment="1">
      <alignment horizontal="center"/>
    </xf>
    <xf numFmtId="4" fontId="32" fillId="2" borderId="14" xfId="0" applyNumberFormat="1" applyFont="1" applyFill="1" applyBorder="1" applyAlignment="1">
      <alignment horizontal="center"/>
    </xf>
    <xf numFmtId="4" fontId="32" fillId="2" borderId="8" xfId="0" applyNumberFormat="1" applyFont="1" applyFill="1" applyBorder="1" applyAlignment="1">
      <alignment horizontal="center"/>
    </xf>
    <xf numFmtId="4" fontId="32" fillId="2" borderId="13" xfId="0" applyNumberFormat="1" applyFont="1" applyFill="1" applyBorder="1" applyAlignment="1">
      <alignment horizontal="center"/>
    </xf>
    <xf numFmtId="4" fontId="32" fillId="2" borderId="5" xfId="0" applyNumberFormat="1" applyFont="1" applyFill="1" applyBorder="1" applyAlignment="1">
      <alignment horizontal="center"/>
    </xf>
    <xf numFmtId="4" fontId="48" fillId="2" borderId="0" xfId="0" applyNumberFormat="1" applyFont="1" applyFill="1" applyBorder="1" applyAlignment="1">
      <alignment horizontal="center"/>
    </xf>
    <xf numFmtId="4" fontId="32" fillId="2" borderId="16" xfId="4" applyNumberFormat="1" applyFont="1" applyFill="1" applyBorder="1" applyAlignment="1">
      <alignment horizontal="center"/>
    </xf>
    <xf numFmtId="4" fontId="32" fillId="2" borderId="0" xfId="4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7" fontId="1" fillId="2" borderId="16" xfId="3" applyNumberFormat="1" applyFill="1" applyBorder="1" applyAlignment="1" applyProtection="1">
      <alignment horizontal="center"/>
    </xf>
    <xf numFmtId="167" fontId="1" fillId="2" borderId="0" xfId="3" applyNumberFormat="1" applyFill="1" applyBorder="1" applyAlignment="1" applyProtection="1">
      <alignment horizontal="center"/>
    </xf>
    <xf numFmtId="167" fontId="1" fillId="2" borderId="7" xfId="3" applyNumberFormat="1" applyFill="1" applyBorder="1" applyAlignment="1" applyProtection="1">
      <alignment horizontal="center"/>
    </xf>
    <xf numFmtId="171" fontId="1" fillId="2" borderId="16" xfId="3" applyNumberFormat="1" applyFill="1" applyBorder="1" applyAlignment="1" applyProtection="1">
      <alignment horizontal="center"/>
    </xf>
    <xf numFmtId="171" fontId="1" fillId="2" borderId="0" xfId="3" applyNumberFormat="1" applyFill="1" applyBorder="1" applyAlignment="1" applyProtection="1">
      <alignment horizontal="center"/>
    </xf>
    <xf numFmtId="171" fontId="1" fillId="2" borderId="7" xfId="3" applyNumberForma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9" fontId="0" fillId="2" borderId="13" xfId="0" applyNumberFormat="1" applyFill="1" applyBorder="1" applyAlignment="1" applyProtection="1">
      <alignment horizontal="center"/>
    </xf>
    <xf numFmtId="9" fontId="0" fillId="2" borderId="5" xfId="0" applyNumberFormat="1" applyFill="1" applyBorder="1" applyAlignment="1" applyProtection="1">
      <alignment horizontal="center"/>
    </xf>
    <xf numFmtId="9" fontId="0" fillId="2" borderId="6" xfId="0" applyNumberForma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30" fillId="2" borderId="0" xfId="0" applyFont="1" applyFill="1" applyAlignment="1" applyProtection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0" fillId="2" borderId="4" xfId="0" applyNumberFormat="1" applyFont="1" applyFill="1" applyBorder="1" applyAlignment="1">
      <alignment vertical="center"/>
    </xf>
    <xf numFmtId="0" fontId="30" fillId="2" borderId="1" xfId="0" applyNumberFormat="1" applyFont="1" applyFill="1" applyBorder="1" applyAlignment="1">
      <alignment vertical="center"/>
    </xf>
    <xf numFmtId="0" fontId="30" fillId="2" borderId="2" xfId="0" applyNumberFormat="1" applyFont="1" applyFill="1" applyBorder="1" applyAlignment="1">
      <alignment vertical="center"/>
    </xf>
    <xf numFmtId="0" fontId="30" fillId="2" borderId="4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0" fillId="2" borderId="2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9" fillId="10" borderId="0" xfId="0" applyFont="1" applyFill="1" applyBorder="1" applyAlignment="1" applyProtection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8" fillId="11" borderId="0" xfId="0" applyFont="1" applyFill="1" applyAlignment="1" applyProtection="1">
      <alignment horizontal="center"/>
    </xf>
    <xf numFmtId="0" fontId="19" fillId="11" borderId="0" xfId="0" applyFont="1" applyFill="1" applyAlignment="1" applyProtection="1">
      <alignment horizontal="center"/>
    </xf>
    <xf numFmtId="0" fontId="20" fillId="2" borderId="0" xfId="0" applyFont="1" applyFill="1" applyAlignment="1" applyProtection="1">
      <alignment horizontal="left" vertical="center" wrapText="1"/>
    </xf>
    <xf numFmtId="0" fontId="21" fillId="2" borderId="0" xfId="0" applyFont="1" applyFill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</cellXfs>
  <cellStyles count="5">
    <cellStyle name="Hiperlink" xfId="1" builtinId="8"/>
    <cellStyle name="Moeda" xfId="2" builtinId="4"/>
    <cellStyle name="Normal" xfId="0" builtinId="0"/>
    <cellStyle name="Porcentagem" xfId="3" builtinId="5"/>
    <cellStyle name="Vírgula" xfId="4" builtinId="3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u val="none"/>
        <color indexed="9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3"/>
      </font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Populacional</a:t>
            </a:r>
          </a:p>
        </c:rich>
      </c:tx>
      <c:layout>
        <c:manualLayout>
          <c:xMode val="edge"/>
          <c:yMode val="edge"/>
          <c:x val="0.34775621095730536"/>
          <c:y val="4.2313350192558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75544564874251"/>
          <c:y val="0.18617874084725874"/>
          <c:w val="0.82041077937110762"/>
          <c:h val="0.6050809077535909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'2.Cidade'!$A$18:$A$23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1991</c:v>
                </c:pt>
                <c:pt idx="3">
                  <c:v>2000</c:v>
                </c:pt>
                <c:pt idx="4">
                  <c:v>2010</c:v>
                </c:pt>
                <c:pt idx="5">
                  <c:v>2020</c:v>
                </c:pt>
              </c:numCache>
            </c:numRef>
          </c:xVal>
          <c:yVal>
            <c:numRef>
              <c:f>'2.Cidade'!$B$18:$B$23</c:f>
              <c:numCache>
                <c:formatCode>#,##0</c:formatCode>
                <c:ptCount val="6"/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'2.Cidade'!$A$18:$A$23</c:f>
              <c:numCache>
                <c:formatCode>General</c:formatCode>
                <c:ptCount val="6"/>
                <c:pt idx="0">
                  <c:v>1970</c:v>
                </c:pt>
                <c:pt idx="1">
                  <c:v>1980</c:v>
                </c:pt>
                <c:pt idx="2">
                  <c:v>1991</c:v>
                </c:pt>
                <c:pt idx="3">
                  <c:v>2000</c:v>
                </c:pt>
                <c:pt idx="4">
                  <c:v>2010</c:v>
                </c:pt>
                <c:pt idx="5">
                  <c:v>2020</c:v>
                </c:pt>
              </c:numCache>
            </c:numRef>
          </c:xVal>
          <c:yVal>
            <c:numRef>
              <c:f>'2.Cidade'!$C$18:$C$23</c:f>
              <c:numCache>
                <c:formatCode>#,##0</c:formatCode>
                <c:ptCount val="6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10560"/>
        <c:axId val="49411136"/>
      </c:scatterChart>
      <c:valAx>
        <c:axId val="49410560"/>
        <c:scaling>
          <c:orientation val="minMax"/>
          <c:max val="2020"/>
          <c:min val="197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8734849282044918"/>
              <c:y val="0.89281168906299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9411136"/>
        <c:crosses val="autoZero"/>
        <c:crossBetween val="midCat"/>
        <c:majorUnit val="10"/>
      </c:valAx>
      <c:valAx>
        <c:axId val="494111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hab.</a:t>
                </a:r>
              </a:p>
            </c:rich>
          </c:tx>
          <c:layout>
            <c:manualLayout>
              <c:xMode val="edge"/>
              <c:yMode val="edge"/>
              <c:x val="1.7142911807754489E-2"/>
              <c:y val="0.431596171964099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9410560"/>
        <c:crosses val="autoZero"/>
        <c:crossBetween val="midCat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89" l="0.78740157499999996" r="0.78740157499999996" t="0.98425196899999989" header="0.4921259850000001" footer="0.492125985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205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858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6155" name="Picture 1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1638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7170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666875" cy="6572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10254" name="Picture 1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1126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14</xdr:row>
      <xdr:rowOff>9525</xdr:rowOff>
    </xdr:from>
    <xdr:to>
      <xdr:col>11</xdr:col>
      <xdr:colOff>523875</xdr:colOff>
      <xdr:row>26</xdr:row>
      <xdr:rowOff>19050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3074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27</xdr:row>
      <xdr:rowOff>76200</xdr:rowOff>
    </xdr:from>
    <xdr:to>
      <xdr:col>11</xdr:col>
      <xdr:colOff>590550</xdr:colOff>
      <xdr:row>71</xdr:row>
      <xdr:rowOff>123825</xdr:rowOff>
    </xdr:to>
    <xdr:sp macro="" textlink="" fLocksText="0">
      <xdr:nvSpPr>
        <xdr:cNvPr id="3075" name="Text Box 3" descr="25%"/>
        <xdr:cNvSpPr txBox="1">
          <a:spLocks noChangeArrowheads="1"/>
        </xdr:cNvSpPr>
      </xdr:nvSpPr>
      <xdr:spPr bwMode="auto">
        <a:xfrm>
          <a:off x="38100" y="5343525"/>
          <a:ext cx="7372350" cy="7086600"/>
        </a:xfrm>
        <a:prstGeom prst="rect">
          <a:avLst/>
        </a:prstGeom>
        <a:pattFill prst="pct25">
          <a:fgClr>
            <a:srgbClr val="FFFF99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just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 Narrow"/>
            </a:rPr>
            <a:t>  </a:t>
          </a:r>
        </a:p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9220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13</xdr:row>
      <xdr:rowOff>114300</xdr:rowOff>
    </xdr:from>
    <xdr:to>
      <xdr:col>11</xdr:col>
      <xdr:colOff>542925</xdr:colOff>
      <xdr:row>53</xdr:row>
      <xdr:rowOff>66675</xdr:rowOff>
    </xdr:to>
    <xdr:sp macro="" textlink="" fLocksText="0">
      <xdr:nvSpPr>
        <xdr:cNvPr id="9224" name="Text Box 8" descr="25%"/>
        <xdr:cNvSpPr txBox="1">
          <a:spLocks noChangeArrowheads="1"/>
        </xdr:cNvSpPr>
      </xdr:nvSpPr>
      <xdr:spPr bwMode="auto">
        <a:xfrm>
          <a:off x="47625" y="2676525"/>
          <a:ext cx="7315200" cy="8905875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0</xdr:col>
      <xdr:colOff>47625</xdr:colOff>
      <xdr:row>60</xdr:row>
      <xdr:rowOff>66675</xdr:rowOff>
    </xdr:from>
    <xdr:to>
      <xdr:col>11</xdr:col>
      <xdr:colOff>542925</xdr:colOff>
      <xdr:row>114</xdr:row>
      <xdr:rowOff>104775</xdr:rowOff>
    </xdr:to>
    <xdr:sp macro="" textlink="" fLocksText="0">
      <xdr:nvSpPr>
        <xdr:cNvPr id="9225" name="Text Box 9" descr="25%"/>
        <xdr:cNvSpPr txBox="1">
          <a:spLocks noChangeArrowheads="1"/>
        </xdr:cNvSpPr>
      </xdr:nvSpPr>
      <xdr:spPr bwMode="auto">
        <a:xfrm>
          <a:off x="47625" y="12715875"/>
          <a:ext cx="7315200" cy="8782050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pt-BR"/>
            <a:t>sds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819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20</xdr:row>
      <xdr:rowOff>76200</xdr:rowOff>
    </xdr:from>
    <xdr:to>
      <xdr:col>11</xdr:col>
      <xdr:colOff>542925</xdr:colOff>
      <xdr:row>59</xdr:row>
      <xdr:rowOff>142875</xdr:rowOff>
    </xdr:to>
    <xdr:sp macro="" textlink="" fLocksText="0">
      <xdr:nvSpPr>
        <xdr:cNvPr id="8200" name="Text Box 8" descr="25%"/>
        <xdr:cNvSpPr txBox="1">
          <a:spLocks noChangeArrowheads="1"/>
        </xdr:cNvSpPr>
      </xdr:nvSpPr>
      <xdr:spPr bwMode="auto">
        <a:xfrm>
          <a:off x="47625" y="3771900"/>
          <a:ext cx="7315200" cy="6381750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0</xdr:col>
      <xdr:colOff>47625</xdr:colOff>
      <xdr:row>75</xdr:row>
      <xdr:rowOff>0</xdr:rowOff>
    </xdr:from>
    <xdr:to>
      <xdr:col>11</xdr:col>
      <xdr:colOff>542925</xdr:colOff>
      <xdr:row>127</xdr:row>
      <xdr:rowOff>85725</xdr:rowOff>
    </xdr:to>
    <xdr:sp macro="" textlink="" fLocksText="0">
      <xdr:nvSpPr>
        <xdr:cNvPr id="8202" name="Text Box 10" descr="25%"/>
        <xdr:cNvSpPr txBox="1">
          <a:spLocks noChangeArrowheads="1"/>
        </xdr:cNvSpPr>
      </xdr:nvSpPr>
      <xdr:spPr bwMode="auto">
        <a:xfrm>
          <a:off x="47625" y="12877800"/>
          <a:ext cx="7315200" cy="8505825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1843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14</xdr:row>
      <xdr:rowOff>76200</xdr:rowOff>
    </xdr:from>
    <xdr:to>
      <xdr:col>11</xdr:col>
      <xdr:colOff>542925</xdr:colOff>
      <xdr:row>53</xdr:row>
      <xdr:rowOff>142875</xdr:rowOff>
    </xdr:to>
    <xdr:sp macro="" textlink="" fLocksText="0">
      <xdr:nvSpPr>
        <xdr:cNvPr id="18434" name="Text Box 2" descr="25%"/>
        <xdr:cNvSpPr txBox="1">
          <a:spLocks noChangeArrowheads="1"/>
        </xdr:cNvSpPr>
      </xdr:nvSpPr>
      <xdr:spPr bwMode="auto">
        <a:xfrm>
          <a:off x="47625" y="2800350"/>
          <a:ext cx="7315200" cy="6381750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0</xdr:col>
      <xdr:colOff>47625</xdr:colOff>
      <xdr:row>59</xdr:row>
      <xdr:rowOff>0</xdr:rowOff>
    </xdr:from>
    <xdr:to>
      <xdr:col>11</xdr:col>
      <xdr:colOff>542925</xdr:colOff>
      <xdr:row>111</xdr:row>
      <xdr:rowOff>85725</xdr:rowOff>
    </xdr:to>
    <xdr:sp macro="" textlink="" fLocksText="0">
      <xdr:nvSpPr>
        <xdr:cNvPr id="18435" name="Text Box 3" descr="25%"/>
        <xdr:cNvSpPr txBox="1">
          <a:spLocks noChangeArrowheads="1"/>
        </xdr:cNvSpPr>
      </xdr:nvSpPr>
      <xdr:spPr bwMode="auto">
        <a:xfrm>
          <a:off x="47625" y="10010775"/>
          <a:ext cx="7315200" cy="8505825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4100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14</xdr:row>
      <xdr:rowOff>85725</xdr:rowOff>
    </xdr:from>
    <xdr:to>
      <xdr:col>11</xdr:col>
      <xdr:colOff>542925</xdr:colOff>
      <xdr:row>66</xdr:row>
      <xdr:rowOff>66675</xdr:rowOff>
    </xdr:to>
    <xdr:sp macro="" textlink="" fLocksText="0">
      <xdr:nvSpPr>
        <xdr:cNvPr id="4104" name="Text Box 8" descr="25%"/>
        <xdr:cNvSpPr txBox="1">
          <a:spLocks noChangeArrowheads="1"/>
        </xdr:cNvSpPr>
      </xdr:nvSpPr>
      <xdr:spPr bwMode="auto">
        <a:xfrm>
          <a:off x="47625" y="2809875"/>
          <a:ext cx="7315200" cy="8401050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  <xdr:twoCellAnchor>
    <xdr:from>
      <xdr:col>0</xdr:col>
      <xdr:colOff>47625</xdr:colOff>
      <xdr:row>72</xdr:row>
      <xdr:rowOff>47625</xdr:rowOff>
    </xdr:from>
    <xdr:to>
      <xdr:col>11</xdr:col>
      <xdr:colOff>542925</xdr:colOff>
      <xdr:row>100</xdr:row>
      <xdr:rowOff>66675</xdr:rowOff>
    </xdr:to>
    <xdr:sp macro="" textlink="" fLocksText="0">
      <xdr:nvSpPr>
        <xdr:cNvPr id="4106" name="Text Box 10" descr="25%"/>
        <xdr:cNvSpPr txBox="1">
          <a:spLocks noChangeArrowheads="1"/>
        </xdr:cNvSpPr>
      </xdr:nvSpPr>
      <xdr:spPr bwMode="auto">
        <a:xfrm>
          <a:off x="47625" y="12163425"/>
          <a:ext cx="7315200" cy="4552950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12291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14</xdr:row>
      <xdr:rowOff>76200</xdr:rowOff>
    </xdr:from>
    <xdr:to>
      <xdr:col>11</xdr:col>
      <xdr:colOff>542925</xdr:colOff>
      <xdr:row>64</xdr:row>
      <xdr:rowOff>104775</xdr:rowOff>
    </xdr:to>
    <xdr:sp macro="" textlink="" fLocksText="0">
      <xdr:nvSpPr>
        <xdr:cNvPr id="12294" name="Text Box 6" descr="25%"/>
        <xdr:cNvSpPr txBox="1">
          <a:spLocks noChangeArrowheads="1"/>
        </xdr:cNvSpPr>
      </xdr:nvSpPr>
      <xdr:spPr bwMode="auto">
        <a:xfrm>
          <a:off x="47625" y="2800350"/>
          <a:ext cx="7315200" cy="8124825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pt-BR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5126" name="Picture 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628775" cy="6572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2</xdr:col>
      <xdr:colOff>333375</xdr:colOff>
      <xdr:row>2</xdr:row>
      <xdr:rowOff>295275</xdr:rowOff>
    </xdr:to>
    <xdr:pic>
      <xdr:nvPicPr>
        <xdr:cNvPr id="1536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42875"/>
          <a:ext cx="1590675" cy="657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18</xdr:row>
      <xdr:rowOff>0</xdr:rowOff>
    </xdr:from>
    <xdr:to>
      <xdr:col>11</xdr:col>
      <xdr:colOff>542925</xdr:colOff>
      <xdr:row>62</xdr:row>
      <xdr:rowOff>114300</xdr:rowOff>
    </xdr:to>
    <xdr:sp macro="" textlink="" fLocksText="0">
      <xdr:nvSpPr>
        <xdr:cNvPr id="15363" name="Text Box 3" descr="25%"/>
        <xdr:cNvSpPr txBox="1">
          <a:spLocks noChangeArrowheads="1"/>
        </xdr:cNvSpPr>
      </xdr:nvSpPr>
      <xdr:spPr bwMode="auto">
        <a:xfrm>
          <a:off x="47625" y="3409950"/>
          <a:ext cx="7315200" cy="7239000"/>
        </a:xfrm>
        <a:prstGeom prst="rect">
          <a:avLst/>
        </a:prstGeom>
        <a:pattFill prst="pct25">
          <a:fgClr>
            <a:srgbClr val="FFFFCC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ulo.daroz\AppData\Local\Microsoft\Windows\Temporary%20Internet%20Files\Content.Outlook\5EMJQPT5\Formulario%20de%20Habilitacao%20-%20PRODES%202011%20-ETE%20ATUBA%20SUL%20-%20ves&#227;o%20final%20-%20com%20formul&#225;rio%20corrigi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dentificacao"/>
      <sheetName val="2.Cidade"/>
      <sheetName val="3.Sist_Atual&amp;PlanInvest"/>
      <sheetName val="4.InfHidrograf"/>
      <sheetName val="5.Pop_Beneficiada"/>
      <sheetName val="6.1.a.Desc_ETE_Proj"/>
      <sheetName val="6.1.b.EstrutComplementares"/>
      <sheetName val="6.1.c.Efic_ETE_Proj"/>
      <sheetName val="6.2.a.Desc_ETE_Exist"/>
      <sheetName val="6.2.b.Efic_ETE_Exist"/>
      <sheetName val="7.Custos&amp;Investimentos"/>
      <sheetName val="8.ValorContrato"/>
      <sheetName val="9.1.DadosPServLocal"/>
      <sheetName val="9.2.DadosPServRegional"/>
      <sheetName val="10.Metas_Habilitacao"/>
      <sheetName val="Anexo"/>
      <sheetName val="AuxV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0</v>
          </cell>
        </row>
      </sheetData>
      <sheetData sheetId="8" refreshError="1"/>
      <sheetData sheetId="9"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zoomScale="75" zoomScaleNormal="75" zoomScaleSheetLayoutView="75" workbookViewId="0">
      <selection activeCell="G6" sqref="G6"/>
    </sheetView>
  </sheetViews>
  <sheetFormatPr defaultColWidth="9.140625" defaultRowHeight="12.75" x14ac:dyDescent="0.2"/>
  <cols>
    <col min="1" max="1" width="9.140625" style="186"/>
    <col min="2" max="2" width="10.85546875" style="186" customWidth="1"/>
    <col min="3" max="3" width="13.85546875" style="186" customWidth="1"/>
    <col min="4" max="8" width="9.140625" style="186"/>
    <col min="9" max="9" width="14.5703125" style="186" customWidth="1"/>
    <col min="10" max="10" width="11.5703125" style="186" customWidth="1"/>
    <col min="11" max="11" width="9.28515625" style="186" bestFit="1" customWidth="1"/>
    <col min="12" max="12" width="8.28515625" style="186" customWidth="1"/>
    <col min="13" max="16384" width="9.140625" style="186"/>
  </cols>
  <sheetData>
    <row r="1" spans="1:12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18" customHeight="1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x14ac:dyDescent="0.2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x14ac:dyDescent="0.2">
      <c r="A5" s="468" t="str">
        <f>IF($B$14="","",$B$14)</f>
        <v/>
      </c>
      <c r="B5" s="468"/>
      <c r="C5" s="468"/>
      <c r="D5" s="468"/>
      <c r="E5" s="243" t="str">
        <f>IF(F5="","","Cidade")</f>
        <v/>
      </c>
      <c r="F5" s="468" t="str">
        <f>IF(H18="","",H18)</f>
        <v/>
      </c>
      <c r="G5" s="468"/>
      <c r="H5" s="468"/>
      <c r="I5" s="468"/>
      <c r="J5" s="243" t="str">
        <f>IF(K5="","","UF")</f>
        <v/>
      </c>
      <c r="K5" s="240" t="str">
        <f>IF(L18="","",L18)</f>
        <v/>
      </c>
      <c r="L5" s="181"/>
    </row>
    <row r="6" spans="1:12" x14ac:dyDescent="0.2">
      <c r="A6" s="178" t="str">
        <f>IF(B6="","","Sub-bacia")</f>
        <v/>
      </c>
      <c r="B6" s="468" t="str">
        <f>IF(C24="","",C24)</f>
        <v/>
      </c>
      <c r="C6" s="468"/>
      <c r="D6" s="468"/>
      <c r="E6" s="178"/>
      <c r="F6" s="178"/>
      <c r="G6" s="178"/>
      <c r="H6" s="178"/>
      <c r="I6" s="178"/>
      <c r="J6" s="178"/>
      <c r="K6" s="178"/>
      <c r="L6" s="181"/>
    </row>
    <row r="7" spans="1:12" x14ac:dyDescent="0.2">
      <c r="A7" s="178" t="str">
        <f>IF(B7="","","Bacia")</f>
        <v/>
      </c>
      <c r="B7" s="468" t="str">
        <f>IF(C26="","",C26)</f>
        <v/>
      </c>
      <c r="C7" s="468"/>
      <c r="D7" s="468"/>
      <c r="E7" s="178"/>
      <c r="F7" s="178"/>
      <c r="G7" s="178"/>
      <c r="H7" s="178"/>
      <c r="I7" s="178"/>
      <c r="J7" s="178"/>
      <c r="K7" s="178"/>
      <c r="L7" s="181"/>
    </row>
    <row r="8" spans="1:12" x14ac:dyDescent="0.2">
      <c r="A8" s="475" t="str">
        <f>IF(G26="","","Valor para Contratação:")</f>
        <v/>
      </c>
      <c r="B8" s="475"/>
      <c r="C8" s="480" t="str">
        <f>IF('8.ValorContrato'!F62=" "," ",'8.ValorContrato'!F62)</f>
        <v xml:space="preserve"> </v>
      </c>
      <c r="D8" s="480"/>
      <c r="E8" s="451"/>
      <c r="F8" s="451"/>
      <c r="G8" s="178"/>
      <c r="H8" s="178"/>
      <c r="I8" s="179"/>
      <c r="J8" s="178"/>
      <c r="K8" s="178"/>
      <c r="L8" s="182"/>
    </row>
    <row r="9" spans="1:12" x14ac:dyDescent="0.2">
      <c r="A9" s="178"/>
      <c r="B9" s="178"/>
      <c r="C9" s="178"/>
      <c r="D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84" t="s">
        <v>201</v>
      </c>
      <c r="B10" s="254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 x14ac:dyDescent="0.2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1:12" x14ac:dyDescent="0.2">
      <c r="A12" s="234" t="s">
        <v>250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 x14ac:dyDescent="0.2">
      <c r="A13" s="479"/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</row>
    <row r="14" spans="1:12" x14ac:dyDescent="0.2">
      <c r="A14" s="178" t="s">
        <v>30</v>
      </c>
      <c r="B14" s="456"/>
      <c r="C14" s="470"/>
      <c r="D14" s="470"/>
      <c r="E14" s="471"/>
      <c r="F14" s="255" t="s">
        <v>373</v>
      </c>
      <c r="G14" s="459"/>
      <c r="H14" s="464"/>
      <c r="I14" s="465"/>
      <c r="J14" s="255" t="s">
        <v>372</v>
      </c>
      <c r="K14" s="459"/>
      <c r="L14" s="465"/>
    </row>
    <row r="15" spans="1:12" x14ac:dyDescent="0.2">
      <c r="A15" s="478" t="str">
        <f>IF(AND(K14="Interligações",G14="Nova ETE"),"Investimento incompatível com Tipo"," ")</f>
        <v xml:space="preserve"> </v>
      </c>
      <c r="B15" s="478"/>
      <c r="C15" s="478"/>
      <c r="D15" s="478"/>
      <c r="E15" s="478"/>
      <c r="F15" s="478"/>
      <c r="G15" s="478"/>
      <c r="H15" s="478"/>
      <c r="I15" s="478"/>
      <c r="J15" s="478"/>
      <c r="K15" s="478"/>
      <c r="L15" s="478"/>
    </row>
    <row r="16" spans="1:12" x14ac:dyDescent="0.2">
      <c r="A16" s="475" t="s">
        <v>76</v>
      </c>
      <c r="B16" s="474"/>
      <c r="C16" s="456"/>
      <c r="D16" s="457"/>
      <c r="E16" s="457"/>
      <c r="F16" s="457"/>
      <c r="G16" s="457"/>
      <c r="H16" s="457"/>
      <c r="I16" s="457"/>
      <c r="J16" s="457"/>
      <c r="K16" s="457"/>
      <c r="L16" s="458"/>
    </row>
    <row r="17" spans="1:12" x14ac:dyDescent="0.2">
      <c r="A17" s="469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</row>
    <row r="18" spans="1:12" x14ac:dyDescent="0.2">
      <c r="A18" s="473" t="s">
        <v>31</v>
      </c>
      <c r="B18" s="474"/>
      <c r="C18" s="456"/>
      <c r="D18" s="457"/>
      <c r="E18" s="458"/>
      <c r="G18" s="178" t="s">
        <v>85</v>
      </c>
      <c r="H18" s="456"/>
      <c r="I18" s="457"/>
      <c r="J18" s="458"/>
      <c r="K18" s="238" t="s">
        <v>32</v>
      </c>
      <c r="L18" s="293"/>
    </row>
    <row r="19" spans="1:12" x14ac:dyDescent="0.2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x14ac:dyDescent="0.2">
      <c r="A20" s="178" t="s">
        <v>175</v>
      </c>
      <c r="B20" s="178"/>
      <c r="C20" s="456"/>
      <c r="D20" s="470"/>
      <c r="E20" s="471"/>
      <c r="G20" s="178" t="s">
        <v>248</v>
      </c>
      <c r="H20" s="459"/>
      <c r="I20" s="464"/>
      <c r="J20" s="464"/>
      <c r="K20" s="464"/>
      <c r="L20" s="465"/>
    </row>
    <row r="21" spans="1:12" x14ac:dyDescent="0.2">
      <c r="A21" s="178"/>
      <c r="B21" s="178"/>
      <c r="C21" s="238"/>
      <c r="D21" s="238"/>
      <c r="E21" s="238"/>
      <c r="F21" s="178"/>
      <c r="G21" s="178"/>
      <c r="H21" s="240"/>
      <c r="I21" s="240"/>
      <c r="J21" s="256"/>
      <c r="K21" s="257"/>
      <c r="L21" s="240"/>
    </row>
    <row r="22" spans="1:12" x14ac:dyDescent="0.2">
      <c r="A22" s="178" t="s">
        <v>349</v>
      </c>
      <c r="B22" s="178"/>
      <c r="D22" s="459"/>
      <c r="E22" s="465"/>
      <c r="F22" s="178"/>
      <c r="G22" s="468" t="str">
        <f>IF('8.ValorContrato'!F62=" ","","População de Projeto")</f>
        <v/>
      </c>
      <c r="H22" s="468"/>
      <c r="I22" s="468"/>
      <c r="J22" s="466" t="str">
        <f>IF('8.ValorContrato'!F62=" ","",'8.ValorContrato'!F45)</f>
        <v/>
      </c>
      <c r="K22" s="466"/>
      <c r="L22" s="240" t="str">
        <f>IF('8.ValorContrato'!F62=" ","","hab.")</f>
        <v/>
      </c>
    </row>
    <row r="23" spans="1:12" x14ac:dyDescent="0.2">
      <c r="A23" s="178"/>
      <c r="B23" s="178"/>
      <c r="C23" s="178"/>
      <c r="D23" s="178"/>
      <c r="E23" s="178"/>
      <c r="F23" s="178"/>
      <c r="G23" s="468" t="str">
        <f>IF('8.ValorContrato'!F62=" ","","População Equivalente")</f>
        <v/>
      </c>
      <c r="H23" s="468"/>
      <c r="I23" s="468"/>
      <c r="J23" s="466" t="str">
        <f>IF('8.ValorContrato'!F62=0,"",'8.ValorContrato'!F48)</f>
        <v xml:space="preserve"> </v>
      </c>
      <c r="K23" s="466"/>
      <c r="L23" s="240" t="str">
        <f>IF('8.ValorContrato'!F62=" ","","hab.")</f>
        <v/>
      </c>
    </row>
    <row r="24" spans="1:12" x14ac:dyDescent="0.2">
      <c r="A24" s="178" t="s">
        <v>174</v>
      </c>
      <c r="B24" s="178"/>
      <c r="C24" s="459"/>
      <c r="D24" s="464"/>
      <c r="E24" s="465"/>
      <c r="F24" s="178"/>
      <c r="G24" s="468" t="str">
        <f>IF('8.ValorContrato'!F62=" ","","Padrão de Eficiência")</f>
        <v/>
      </c>
      <c r="H24" s="468"/>
      <c r="I24" s="468"/>
      <c r="J24" s="472" t="str">
        <f>IF('8.ValorContrato'!F62=" ","",'8.ValorContrato'!F50)</f>
        <v/>
      </c>
      <c r="K24" s="472"/>
      <c r="L24" s="276"/>
    </row>
    <row r="25" spans="1:12" x14ac:dyDescent="0.2">
      <c r="B25" s="178"/>
      <c r="C25" s="211"/>
      <c r="D25" s="211"/>
      <c r="E25" s="211"/>
      <c r="F25" s="178"/>
      <c r="G25" s="468" t="str">
        <f>IF('8.ValorContrato'!F62=" ","","Orçamento do Empreendimento")</f>
        <v/>
      </c>
      <c r="H25" s="468"/>
      <c r="I25" s="468"/>
      <c r="J25" s="467" t="str">
        <f>IF('8.ValorContrato'!F62=" ","",'8.ValorContrato'!F55)</f>
        <v/>
      </c>
      <c r="K25" s="467"/>
      <c r="L25" s="239"/>
    </row>
    <row r="26" spans="1:12" x14ac:dyDescent="0.2">
      <c r="A26" s="178" t="s">
        <v>185</v>
      </c>
      <c r="B26" s="178"/>
      <c r="C26" s="459"/>
      <c r="D26" s="464"/>
      <c r="E26" s="465"/>
      <c r="F26" s="178"/>
      <c r="G26" s="468" t="str">
        <f>IF('8.ValorContrato'!F62=" ","","Valor para Contratação")</f>
        <v/>
      </c>
      <c r="H26" s="468"/>
      <c r="I26" s="468"/>
      <c r="J26" s="467" t="str">
        <f>IF('8.ValorContrato'!F62=" ","",'8.ValorContrato'!F62)</f>
        <v/>
      </c>
      <c r="K26" s="467"/>
      <c r="L26" s="182"/>
    </row>
    <row r="27" spans="1:12" x14ac:dyDescent="0.2">
      <c r="A27" s="178"/>
      <c r="B27" s="178"/>
      <c r="C27" s="232"/>
      <c r="D27" s="232"/>
      <c r="E27" s="232"/>
      <c r="F27" s="178"/>
      <c r="H27" s="239"/>
      <c r="I27" s="239"/>
      <c r="J27" s="239"/>
      <c r="K27" s="239"/>
      <c r="L27" s="178"/>
    </row>
    <row r="28" spans="1:12" x14ac:dyDescent="0.2">
      <c r="A28" s="178" t="s">
        <v>348</v>
      </c>
      <c r="B28" s="178"/>
      <c r="C28" s="459"/>
      <c r="D28" s="464"/>
      <c r="E28" s="465"/>
      <c r="F28" s="178"/>
      <c r="G28" s="178"/>
      <c r="H28" s="178"/>
      <c r="I28" s="178"/>
      <c r="J28" s="178"/>
      <c r="K28" s="178"/>
      <c r="L28" s="178"/>
    </row>
    <row r="29" spans="1:12" x14ac:dyDescent="0.2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</row>
    <row r="30" spans="1:12" x14ac:dyDescent="0.2">
      <c r="A30" s="234" t="s">
        <v>277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</row>
    <row r="31" spans="1:12" x14ac:dyDescent="0.2">
      <c r="A31" s="23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</row>
    <row r="32" spans="1:12" x14ac:dyDescent="0.2">
      <c r="A32" s="23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</row>
    <row r="33" spans="1:12" x14ac:dyDescent="0.2">
      <c r="A33" s="178" t="s">
        <v>30</v>
      </c>
      <c r="B33" s="459"/>
      <c r="C33" s="464"/>
      <c r="D33" s="464"/>
      <c r="E33" s="464"/>
      <c r="F33" s="464"/>
      <c r="G33" s="464"/>
      <c r="H33" s="464"/>
      <c r="I33" s="465"/>
      <c r="J33" s="243" t="s">
        <v>75</v>
      </c>
      <c r="K33" s="459"/>
      <c r="L33" s="465"/>
    </row>
    <row r="34" spans="1:12" x14ac:dyDescent="0.2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</row>
    <row r="35" spans="1:12" x14ac:dyDescent="0.2">
      <c r="A35" s="178" t="s">
        <v>76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78"/>
    </row>
    <row r="36" spans="1:12" x14ac:dyDescent="0.2">
      <c r="A36" s="178"/>
      <c r="B36" s="182" t="s">
        <v>84</v>
      </c>
      <c r="C36" s="459"/>
      <c r="D36" s="464"/>
      <c r="E36" s="464"/>
      <c r="F36" s="464"/>
      <c r="G36" s="465"/>
      <c r="H36" s="142" t="s">
        <v>31</v>
      </c>
      <c r="I36" s="459"/>
      <c r="J36" s="464"/>
      <c r="K36" s="464"/>
      <c r="L36" s="465"/>
    </row>
    <row r="37" spans="1:12" x14ac:dyDescent="0.2">
      <c r="A37" s="178"/>
      <c r="B37" s="182"/>
      <c r="C37" s="182"/>
      <c r="D37" s="182"/>
      <c r="E37" s="182"/>
      <c r="F37" s="182"/>
      <c r="G37" s="182"/>
      <c r="H37" s="182"/>
      <c r="I37" s="182"/>
      <c r="J37" s="178"/>
      <c r="K37" s="178"/>
      <c r="L37" s="178"/>
    </row>
    <row r="38" spans="1:12" x14ac:dyDescent="0.2">
      <c r="A38" s="178"/>
      <c r="B38" s="211" t="s">
        <v>85</v>
      </c>
      <c r="C38" s="459"/>
      <c r="D38" s="464"/>
      <c r="E38" s="465"/>
      <c r="F38" s="243" t="s">
        <v>32</v>
      </c>
      <c r="G38" s="294"/>
      <c r="H38" s="142" t="s">
        <v>86</v>
      </c>
      <c r="I38" s="373"/>
      <c r="J38" s="178"/>
      <c r="K38" s="182"/>
      <c r="L38" s="182"/>
    </row>
    <row r="39" spans="1:12" x14ac:dyDescent="0.2">
      <c r="A39" s="178"/>
      <c r="B39" s="182"/>
      <c r="C39" s="182"/>
      <c r="D39" s="182"/>
      <c r="E39" s="182"/>
      <c r="F39" s="182"/>
      <c r="G39" s="182"/>
      <c r="H39" s="182"/>
      <c r="I39" s="182"/>
      <c r="J39" s="178"/>
      <c r="K39" s="178"/>
      <c r="L39" s="178"/>
    </row>
    <row r="40" spans="1:12" x14ac:dyDescent="0.2">
      <c r="A40" s="178"/>
      <c r="B40" s="232" t="s">
        <v>66</v>
      </c>
      <c r="C40" s="461"/>
      <c r="D40" s="462"/>
      <c r="E40" s="463"/>
      <c r="F40" s="142" t="s">
        <v>87</v>
      </c>
      <c r="G40" s="459"/>
      <c r="H40" s="464"/>
      <c r="I40" s="465"/>
      <c r="J40" s="142" t="s">
        <v>65</v>
      </c>
      <c r="K40" s="459"/>
      <c r="L40" s="460"/>
    </row>
    <row r="41" spans="1:12" x14ac:dyDescent="0.2">
      <c r="A41" s="178"/>
      <c r="B41" s="232"/>
      <c r="C41" s="182"/>
      <c r="D41" s="182"/>
      <c r="E41" s="182"/>
      <c r="F41" s="182"/>
      <c r="G41" s="182"/>
      <c r="H41" s="142"/>
      <c r="I41" s="182"/>
      <c r="J41" s="182"/>
      <c r="K41" s="182"/>
      <c r="L41" s="182"/>
    </row>
    <row r="42" spans="1:12" x14ac:dyDescent="0.2">
      <c r="A42" s="178"/>
      <c r="B42" s="232"/>
      <c r="C42" s="182"/>
      <c r="D42" s="182"/>
      <c r="E42" s="182"/>
      <c r="F42" s="182"/>
      <c r="G42" s="182"/>
      <c r="H42" s="142"/>
      <c r="I42" s="182"/>
      <c r="J42" s="182"/>
      <c r="K42" s="182"/>
      <c r="L42" s="182"/>
    </row>
    <row r="43" spans="1:12" x14ac:dyDescent="0.2">
      <c r="A43" s="178" t="s">
        <v>177</v>
      </c>
      <c r="B43" s="406"/>
      <c r="C43" s="178"/>
      <c r="D43" s="178"/>
      <c r="E43" s="459"/>
      <c r="F43" s="464"/>
      <c r="G43" s="464"/>
      <c r="H43" s="464"/>
      <c r="I43" s="465"/>
      <c r="J43" s="405"/>
      <c r="K43" s="405"/>
      <c r="L43" s="405"/>
    </row>
    <row r="44" spans="1:12" x14ac:dyDescent="0.2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x14ac:dyDescent="0.2">
      <c r="A45" s="178" t="s">
        <v>266</v>
      </c>
      <c r="B45" s="178"/>
      <c r="C45" s="182"/>
      <c r="D45" s="182"/>
      <c r="E45" s="182"/>
      <c r="F45" s="182"/>
      <c r="G45" s="182"/>
      <c r="H45" s="182"/>
      <c r="I45" s="182"/>
      <c r="J45" s="182"/>
      <c r="K45" s="182"/>
      <c r="L45" s="182"/>
    </row>
    <row r="46" spans="1:12" x14ac:dyDescent="0.2">
      <c r="A46" s="178"/>
      <c r="B46" s="178"/>
      <c r="C46" s="182"/>
      <c r="D46" s="182"/>
      <c r="E46" s="182"/>
      <c r="F46" s="182"/>
      <c r="G46" s="182"/>
      <c r="H46" s="182"/>
      <c r="I46" s="182"/>
      <c r="J46" s="182"/>
      <c r="K46" s="182"/>
      <c r="L46" s="182"/>
    </row>
    <row r="47" spans="1:12" x14ac:dyDescent="0.2">
      <c r="A47" s="232" t="s">
        <v>30</v>
      </c>
      <c r="B47" s="456"/>
      <c r="C47" s="457"/>
      <c r="D47" s="457"/>
      <c r="E47" s="458"/>
      <c r="F47" s="142" t="s">
        <v>87</v>
      </c>
      <c r="G47" s="459"/>
      <c r="H47" s="464"/>
      <c r="I47" s="465"/>
      <c r="J47" s="142" t="s">
        <v>65</v>
      </c>
      <c r="K47" s="459"/>
      <c r="L47" s="460"/>
    </row>
    <row r="48" spans="1:12" x14ac:dyDescent="0.2">
      <c r="A48" s="178"/>
      <c r="B48" s="178"/>
      <c r="C48" s="182"/>
      <c r="D48" s="182"/>
      <c r="E48" s="182"/>
      <c r="F48" s="182"/>
      <c r="G48" s="182"/>
      <c r="H48" s="211"/>
      <c r="I48" s="182"/>
      <c r="J48" s="182"/>
      <c r="K48" s="182"/>
      <c r="L48" s="182"/>
    </row>
    <row r="49" spans="1:12" x14ac:dyDescent="0.2">
      <c r="A49" s="211" t="s">
        <v>88</v>
      </c>
      <c r="B49" s="456"/>
      <c r="C49" s="457"/>
      <c r="D49" s="457"/>
      <c r="E49" s="458"/>
      <c r="F49" s="243" t="s">
        <v>66</v>
      </c>
      <c r="G49" s="461"/>
      <c r="H49" s="462"/>
      <c r="I49" s="463"/>
      <c r="J49" s="182"/>
      <c r="K49" s="182"/>
      <c r="L49" s="182"/>
    </row>
    <row r="50" spans="1:12" x14ac:dyDescent="0.2">
      <c r="A50" s="178"/>
      <c r="B50" s="178"/>
      <c r="C50" s="178"/>
      <c r="D50" s="178"/>
      <c r="E50" s="182"/>
      <c r="F50" s="182"/>
      <c r="G50" s="182"/>
      <c r="H50" s="182"/>
      <c r="I50" s="182"/>
      <c r="J50" s="182"/>
      <c r="K50" s="182"/>
      <c r="L50" s="182"/>
    </row>
    <row r="51" spans="1:12" x14ac:dyDescent="0.2">
      <c r="A51" s="178" t="s">
        <v>249</v>
      </c>
      <c r="B51" s="232"/>
      <c r="C51" s="178"/>
      <c r="D51" s="178"/>
      <c r="E51" s="178"/>
      <c r="F51" s="178"/>
      <c r="G51" s="178"/>
      <c r="H51" s="178"/>
      <c r="I51" s="178"/>
      <c r="J51" s="178"/>
      <c r="K51" s="178"/>
      <c r="L51" s="178"/>
    </row>
    <row r="52" spans="1:12" x14ac:dyDescent="0.2">
      <c r="A52" s="178"/>
      <c r="B52" s="232"/>
      <c r="C52" s="182"/>
      <c r="D52" s="182"/>
      <c r="E52" s="182"/>
      <c r="F52" s="182"/>
      <c r="G52" s="178"/>
      <c r="H52" s="178"/>
      <c r="I52" s="178"/>
      <c r="J52" s="178"/>
      <c r="K52" s="178"/>
      <c r="L52" s="178"/>
    </row>
    <row r="53" spans="1:12" x14ac:dyDescent="0.2">
      <c r="A53" s="232" t="s">
        <v>30</v>
      </c>
      <c r="B53" s="456"/>
      <c r="C53" s="457"/>
      <c r="D53" s="457"/>
      <c r="E53" s="458"/>
      <c r="F53" s="178"/>
      <c r="G53" s="178"/>
      <c r="H53" s="178"/>
      <c r="I53" s="178"/>
      <c r="J53" s="178"/>
      <c r="K53" s="178"/>
      <c r="L53" s="178"/>
    </row>
    <row r="54" spans="1:12" x14ac:dyDescent="0.2">
      <c r="A54" s="142"/>
      <c r="B54" s="182"/>
      <c r="C54" s="182"/>
      <c r="D54" s="182"/>
      <c r="E54" s="182"/>
      <c r="F54" s="182"/>
      <c r="G54" s="182"/>
      <c r="H54" s="142"/>
      <c r="I54" s="182"/>
      <c r="J54" s="182"/>
      <c r="K54" s="182"/>
      <c r="L54" s="182"/>
    </row>
    <row r="55" spans="1:12" x14ac:dyDescent="0.2">
      <c r="A55" s="211" t="s">
        <v>88</v>
      </c>
      <c r="B55" s="456"/>
      <c r="C55" s="457"/>
      <c r="D55" s="457"/>
      <c r="E55" s="458"/>
      <c r="F55" s="182"/>
      <c r="G55" s="182"/>
      <c r="H55" s="142"/>
      <c r="I55" s="182"/>
      <c r="J55" s="182"/>
      <c r="K55" s="182"/>
      <c r="L55" s="182"/>
    </row>
    <row r="56" spans="1:12" x14ac:dyDescent="0.2">
      <c r="A56" s="178"/>
      <c r="B56" s="232"/>
      <c r="C56" s="182"/>
      <c r="D56" s="182"/>
      <c r="E56" s="178"/>
      <c r="F56" s="178"/>
      <c r="G56" s="178"/>
      <c r="H56" s="178" t="s">
        <v>377</v>
      </c>
      <c r="I56" s="178"/>
      <c r="J56" s="374"/>
      <c r="K56" s="178"/>
      <c r="L56" s="178"/>
    </row>
    <row r="57" spans="1:12" x14ac:dyDescent="0.2">
      <c r="A57" s="178"/>
      <c r="B57" s="232"/>
      <c r="C57" s="182"/>
      <c r="D57" s="182"/>
      <c r="E57" s="178"/>
      <c r="F57" s="178"/>
      <c r="G57" s="178"/>
      <c r="H57" s="178"/>
      <c r="I57" s="178"/>
      <c r="J57" s="178"/>
      <c r="K57" s="178"/>
      <c r="L57" s="178"/>
    </row>
    <row r="58" spans="1:12" x14ac:dyDescent="0.2">
      <c r="A58" s="178"/>
      <c r="B58" s="178"/>
      <c r="C58" s="178"/>
      <c r="D58" s="178"/>
      <c r="E58" s="178"/>
      <c r="F58" s="178"/>
      <c r="G58" s="178"/>
      <c r="H58" s="456"/>
      <c r="I58" s="457"/>
      <c r="J58" s="457"/>
      <c r="K58" s="457"/>
      <c r="L58" s="458"/>
    </row>
    <row r="59" spans="1:12" x14ac:dyDescent="0.2">
      <c r="A59" s="178"/>
      <c r="B59" s="178"/>
      <c r="C59" s="178"/>
      <c r="D59" s="178"/>
      <c r="E59" s="178"/>
      <c r="F59" s="178"/>
      <c r="G59" s="178"/>
      <c r="H59" s="455" t="s">
        <v>64</v>
      </c>
      <c r="I59" s="455"/>
      <c r="J59" s="455"/>
      <c r="K59" s="455"/>
      <c r="L59" s="455"/>
    </row>
    <row r="60" spans="1:12" x14ac:dyDescent="0.2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</row>
  </sheetData>
  <sheetProtection password="D5CF" sheet="1" objects="1" scenarios="1"/>
  <mergeCells count="52">
    <mergeCell ref="A16:B16"/>
    <mergeCell ref="C16:L16"/>
    <mergeCell ref="L2:L3"/>
    <mergeCell ref="A15:L15"/>
    <mergeCell ref="A13:L13"/>
    <mergeCell ref="A5:D5"/>
    <mergeCell ref="F5:I5"/>
    <mergeCell ref="B7:D7"/>
    <mergeCell ref="B6:D6"/>
    <mergeCell ref="C8:D8"/>
    <mergeCell ref="A8:B8"/>
    <mergeCell ref="B14:E14"/>
    <mergeCell ref="K14:L14"/>
    <mergeCell ref="G14:I14"/>
    <mergeCell ref="B55:E55"/>
    <mergeCell ref="G49:I49"/>
    <mergeCell ref="G40:I40"/>
    <mergeCell ref="G47:I47"/>
    <mergeCell ref="B53:E53"/>
    <mergeCell ref="B47:E47"/>
    <mergeCell ref="E43:I43"/>
    <mergeCell ref="G23:I23"/>
    <mergeCell ref="A17:L17"/>
    <mergeCell ref="C24:E24"/>
    <mergeCell ref="J23:K23"/>
    <mergeCell ref="C20:E20"/>
    <mergeCell ref="J24:K24"/>
    <mergeCell ref="D22:E22"/>
    <mergeCell ref="G22:I22"/>
    <mergeCell ref="G24:I24"/>
    <mergeCell ref="A18:B18"/>
    <mergeCell ref="G25:I25"/>
    <mergeCell ref="G26:I26"/>
    <mergeCell ref="B33:I33"/>
    <mergeCell ref="C26:E26"/>
    <mergeCell ref="K33:L33"/>
    <mergeCell ref="H59:L59"/>
    <mergeCell ref="C18:E18"/>
    <mergeCell ref="H18:J18"/>
    <mergeCell ref="B49:E49"/>
    <mergeCell ref="H58:L58"/>
    <mergeCell ref="K40:L40"/>
    <mergeCell ref="C40:E40"/>
    <mergeCell ref="K47:L47"/>
    <mergeCell ref="I36:L36"/>
    <mergeCell ref="C36:G36"/>
    <mergeCell ref="C38:E38"/>
    <mergeCell ref="C28:E28"/>
    <mergeCell ref="H20:L20"/>
    <mergeCell ref="J22:K22"/>
    <mergeCell ref="J25:K25"/>
    <mergeCell ref="J26:K26"/>
  </mergeCells>
  <phoneticPr fontId="0" type="noConversion"/>
  <dataValidations count="5">
    <dataValidation type="list" allowBlank="1" showInputMessage="1" showErrorMessage="1" sqref="D22">
      <formula1>"Nacional, Estadual"</formula1>
    </dataValidation>
    <dataValidation type="list" allowBlank="1" showInputMessage="1" showErrorMessage="1" sqref="C28:E28">
      <formula1>"Amazônica,Tocantins-Araguaia,Atlântico NE Oriental,Atlântico NE Ocidental,Parnaíba,Atlântico Leste,Atlântico Sudeste,Atlântico Sul,São Francisco,Paraná,Paraguai,Uruguai"</formula1>
    </dataValidation>
    <dataValidation type="list" allowBlank="1" showInputMessage="1" showErrorMessage="1" sqref="E43">
      <formula1>"Titular dos serviços,Departamento da Prefeitura,Autarquia,Empresa Pública Municipal,Empresa Pública Estadual,Empresa Privada,Sub-concessionário,Consórcio Público"</formula1>
    </dataValidation>
    <dataValidation type="list" allowBlank="1" showInputMessage="1" showErrorMessage="1" sqref="K14:L14">
      <formula1>"ETE,ETE+Interligações"</formula1>
    </dataValidation>
    <dataValidation type="list" allowBlank="1" showInputMessage="1" showErrorMessage="1" sqref="G14:I14">
      <formula1>"Nova ETE,ETE em construção,Aumento de Capacidade de ETE,Aumento de Eficiência de ETE,Aumento de Capacidade e de Eficiência de ETE "</formula1>
    </dataValidation>
  </dataValidations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view="pageBreakPreview" zoomScale="75" zoomScaleNormal="75" zoomScaleSheetLayoutView="75" workbookViewId="0">
      <selection activeCell="F20" sqref="F20:G20"/>
    </sheetView>
  </sheetViews>
  <sheetFormatPr defaultColWidth="9.140625" defaultRowHeight="12.75" x14ac:dyDescent="0.2"/>
  <cols>
    <col min="1" max="1" width="9.140625" style="136"/>
    <col min="2" max="2" width="10.85546875" style="136" customWidth="1"/>
    <col min="3" max="3" width="9.140625" style="136"/>
    <col min="4" max="4" width="10.5703125" style="136" customWidth="1"/>
    <col min="5" max="5" width="11.85546875" style="136" customWidth="1"/>
    <col min="6" max="6" width="9.140625" style="136"/>
    <col min="7" max="7" width="9.28515625" style="136" customWidth="1"/>
    <col min="8" max="8" width="9.140625" style="136"/>
    <col min="9" max="9" width="8.140625" style="136" customWidth="1"/>
    <col min="10" max="10" width="9.28515625" style="136" customWidth="1"/>
    <col min="11" max="11" width="7.28515625" style="136" customWidth="1"/>
    <col min="12" max="12" width="9.7109375" style="136" customWidth="1"/>
    <col min="13" max="16384" width="9.140625" style="136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83" t="s">
        <v>324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 ht="17.25" customHeight="1" x14ac:dyDescent="0.35">
      <c r="A11" s="184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1:12" ht="15.75" x14ac:dyDescent="0.25">
      <c r="A12" s="254" t="s">
        <v>238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 ht="15.75" x14ac:dyDescent="0.25">
      <c r="A13" s="185"/>
      <c r="B13" s="178"/>
      <c r="C13" s="178"/>
      <c r="D13" s="178"/>
      <c r="E13" s="178"/>
      <c r="F13" s="178"/>
      <c r="G13" s="178"/>
      <c r="H13" s="178"/>
      <c r="I13" s="178"/>
      <c r="J13" s="186"/>
      <c r="K13" s="178"/>
      <c r="L13" s="178"/>
    </row>
    <row r="14" spans="1:12" x14ac:dyDescent="0.2">
      <c r="A14" s="187" t="s">
        <v>204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</row>
    <row r="15" spans="1:12" x14ac:dyDescent="0.2">
      <c r="A15" s="18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</row>
    <row r="16" spans="1:12" x14ac:dyDescent="0.2">
      <c r="A16" s="18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</row>
    <row r="17" spans="1:12" ht="13.5" x14ac:dyDescent="0.25">
      <c r="A17" s="234" t="s">
        <v>325</v>
      </c>
      <c r="B17" s="178"/>
      <c r="C17" s="178"/>
      <c r="D17" s="178"/>
      <c r="E17" s="182"/>
      <c r="F17" s="182"/>
      <c r="G17" s="188"/>
      <c r="H17" s="178"/>
      <c r="I17" s="178"/>
      <c r="J17" s="178"/>
      <c r="K17" s="178"/>
      <c r="L17" s="178"/>
    </row>
    <row r="18" spans="1:12" x14ac:dyDescent="0.2">
      <c r="A18" s="189"/>
      <c r="B18" s="189"/>
      <c r="C18" s="190"/>
      <c r="D18" s="178"/>
      <c r="E18" s="178"/>
      <c r="F18" s="135"/>
      <c r="G18" s="178"/>
      <c r="H18" s="190"/>
      <c r="I18" s="178"/>
      <c r="J18" s="178"/>
      <c r="K18" s="178"/>
      <c r="L18" s="178"/>
    </row>
    <row r="19" spans="1:12" ht="38.25" x14ac:dyDescent="0.2">
      <c r="A19" s="178"/>
      <c r="B19" s="484" t="s">
        <v>81</v>
      </c>
      <c r="C19" s="484"/>
      <c r="D19" s="191" t="s">
        <v>79</v>
      </c>
      <c r="E19" s="192" t="s">
        <v>167</v>
      </c>
      <c r="F19" s="484" t="s">
        <v>168</v>
      </c>
      <c r="G19" s="483"/>
      <c r="H19" s="484" t="s">
        <v>260</v>
      </c>
      <c r="I19" s="484"/>
      <c r="J19" s="178"/>
      <c r="K19" s="178"/>
      <c r="L19" s="178"/>
    </row>
    <row r="20" spans="1:12" x14ac:dyDescent="0.2">
      <c r="A20" s="178"/>
      <c r="B20" s="193" t="s">
        <v>156</v>
      </c>
      <c r="C20" s="194"/>
      <c r="D20" s="182"/>
      <c r="E20" s="194"/>
      <c r="F20" s="589">
        <v>2011</v>
      </c>
      <c r="G20" s="590"/>
      <c r="H20" s="546"/>
      <c r="I20" s="547"/>
      <c r="J20" s="178"/>
      <c r="K20" s="178"/>
      <c r="L20" s="178"/>
    </row>
    <row r="21" spans="1:12" ht="13.5" x14ac:dyDescent="0.2">
      <c r="A21" s="178"/>
      <c r="B21" s="591" t="s">
        <v>369</v>
      </c>
      <c r="C21" s="591"/>
      <c r="D21" s="196" t="s">
        <v>80</v>
      </c>
      <c r="E21" s="194"/>
      <c r="F21" s="554"/>
      <c r="G21" s="555"/>
      <c r="H21" s="544"/>
      <c r="I21" s="544"/>
      <c r="J21" s="178"/>
      <c r="K21" s="178"/>
      <c r="L21" s="178"/>
    </row>
    <row r="22" spans="1:12" ht="13.5" x14ac:dyDescent="0.2">
      <c r="A22" s="178"/>
      <c r="B22" s="197" t="s">
        <v>42</v>
      </c>
      <c r="C22" s="198"/>
      <c r="D22" s="196" t="s">
        <v>80</v>
      </c>
      <c r="E22" s="194"/>
      <c r="F22" s="554"/>
      <c r="G22" s="555"/>
      <c r="H22" s="544"/>
      <c r="I22" s="544"/>
      <c r="J22" s="178"/>
      <c r="K22" s="178"/>
      <c r="L22" s="178"/>
    </row>
    <row r="23" spans="1:12" ht="13.5" x14ac:dyDescent="0.25">
      <c r="A23" s="178"/>
      <c r="B23" s="197" t="s">
        <v>362</v>
      </c>
      <c r="C23" s="198"/>
      <c r="D23" s="199" t="str">
        <f>'6.1.c.Efic_ETE_Proj'!D24</f>
        <v>mg DBO/ litro</v>
      </c>
      <c r="E23" s="202" t="str">
        <f>IF(F23=0," ","Sim")</f>
        <v xml:space="preserve"> </v>
      </c>
      <c r="F23" s="548"/>
      <c r="G23" s="560"/>
      <c r="H23" s="548"/>
      <c r="I23" s="549"/>
      <c r="J23" s="178"/>
      <c r="K23" s="178"/>
      <c r="L23" s="178"/>
    </row>
    <row r="24" spans="1:12" ht="13.5" x14ac:dyDescent="0.25">
      <c r="A24" s="178"/>
      <c r="B24" s="200"/>
      <c r="C24" s="201" t="s">
        <v>163</v>
      </c>
      <c r="D24" s="199" t="s">
        <v>8</v>
      </c>
      <c r="E24" s="194"/>
      <c r="F24" s="550"/>
      <c r="G24" s="556"/>
      <c r="H24" s="550"/>
      <c r="I24" s="551"/>
      <c r="J24" s="178"/>
      <c r="K24" s="178"/>
      <c r="L24" s="178"/>
    </row>
    <row r="25" spans="1:12" ht="13.5" x14ac:dyDescent="0.25">
      <c r="A25" s="178"/>
      <c r="B25" s="182"/>
      <c r="C25" s="201" t="s">
        <v>164</v>
      </c>
      <c r="D25" s="199" t="s">
        <v>8</v>
      </c>
      <c r="E25" s="194"/>
      <c r="F25" s="550"/>
      <c r="G25" s="556"/>
      <c r="H25" s="550"/>
      <c r="I25" s="551"/>
      <c r="J25" s="178"/>
      <c r="K25" s="178"/>
      <c r="L25" s="178"/>
    </row>
    <row r="26" spans="1:12" ht="13.5" x14ac:dyDescent="0.2">
      <c r="A26" s="178"/>
      <c r="B26" s="197" t="s">
        <v>40</v>
      </c>
      <c r="C26" s="182"/>
      <c r="D26" s="196" t="s">
        <v>9</v>
      </c>
      <c r="E26" s="202" t="str">
        <f>IF(F26=0," ","Sim")</f>
        <v xml:space="preserve"> </v>
      </c>
      <c r="F26" s="542"/>
      <c r="G26" s="579"/>
      <c r="H26" s="542"/>
      <c r="I26" s="543"/>
      <c r="J26" s="178"/>
      <c r="K26" s="178"/>
      <c r="L26" s="178"/>
    </row>
    <row r="27" spans="1:12" ht="13.5" x14ac:dyDescent="0.25">
      <c r="A27" s="178"/>
      <c r="B27" s="197"/>
      <c r="C27" s="201" t="s">
        <v>163</v>
      </c>
      <c r="D27" s="199" t="s">
        <v>8</v>
      </c>
      <c r="E27" s="202"/>
      <c r="F27" s="550"/>
      <c r="G27" s="556"/>
      <c r="H27" s="550"/>
      <c r="I27" s="551"/>
      <c r="J27" s="178"/>
      <c r="K27" s="178"/>
      <c r="L27" s="178"/>
    </row>
    <row r="28" spans="1:12" ht="13.5" x14ac:dyDescent="0.25">
      <c r="A28" s="178"/>
      <c r="B28" s="197"/>
      <c r="C28" s="201" t="s">
        <v>164</v>
      </c>
      <c r="D28" s="199" t="s">
        <v>8</v>
      </c>
      <c r="E28" s="202"/>
      <c r="F28" s="550"/>
      <c r="G28" s="556"/>
      <c r="H28" s="550"/>
      <c r="I28" s="551"/>
      <c r="J28" s="178"/>
      <c r="K28" s="178"/>
      <c r="L28" s="178"/>
    </row>
    <row r="29" spans="1:12" ht="13.5" x14ac:dyDescent="0.2">
      <c r="A29" s="178"/>
      <c r="B29" s="197"/>
      <c r="C29" s="182"/>
      <c r="D29" s="196"/>
      <c r="E29" s="202"/>
      <c r="F29" s="74"/>
      <c r="G29" s="73"/>
      <c r="H29" s="68"/>
      <c r="I29" s="68"/>
      <c r="J29" s="178"/>
      <c r="K29" s="178"/>
      <c r="L29" s="178"/>
    </row>
    <row r="30" spans="1:12" ht="13.5" customHeight="1" x14ac:dyDescent="0.2">
      <c r="A30" s="178"/>
      <c r="B30" s="197" t="s">
        <v>162</v>
      </c>
      <c r="C30" s="182"/>
      <c r="D30" s="196" t="str">
        <f>IF(D23="mg DBO/ litro","kg DBO/ dia",IF(D23="mg DQO/ litro","kg DQO/ dia"," "))</f>
        <v>kg DBO/ dia</v>
      </c>
      <c r="E30" s="202" t="str">
        <f>IF(OR(F23=0,F26=0),"-","Sim")</f>
        <v>-</v>
      </c>
      <c r="F30" s="563">
        <f>ROUND((F26*86400/1000)*(F23/1000),0)</f>
        <v>0</v>
      </c>
      <c r="G30" s="564"/>
      <c r="H30" s="563">
        <f>ROUND((H26*86400/1000)*(H23/1000),0)</f>
        <v>0</v>
      </c>
      <c r="I30" s="576"/>
      <c r="J30" s="582" t="str">
        <f>IF(F30=0," ",IF('6.1.c.Efic_ETE_Proj'!F31=0," ",IF('6.1.c.Efic_ETE_Proj'!F31-F30&lt;270,"Acréscimo de carga &lt; 270 kgDBO/dia - Empreendimento não é elegível!"," ")))</f>
        <v xml:space="preserve"> </v>
      </c>
      <c r="K30" s="582"/>
      <c r="L30" s="582"/>
    </row>
    <row r="31" spans="1:12" ht="13.5" x14ac:dyDescent="0.2">
      <c r="A31" s="178"/>
      <c r="B31" s="206" t="s">
        <v>103</v>
      </c>
      <c r="C31" s="207"/>
      <c r="D31" s="208" t="s">
        <v>80</v>
      </c>
      <c r="E31" s="207"/>
      <c r="F31" s="565">
        <f>ROUND(F30/54*1000,0)</f>
        <v>0</v>
      </c>
      <c r="G31" s="566"/>
      <c r="H31" s="565">
        <f>ROUND(H30/54*1000,0)</f>
        <v>0</v>
      </c>
      <c r="I31" s="578"/>
      <c r="J31" s="582"/>
      <c r="K31" s="582"/>
      <c r="L31" s="582"/>
    </row>
    <row r="32" spans="1:12" ht="13.5" x14ac:dyDescent="0.25">
      <c r="A32" s="182"/>
      <c r="B32" s="209" t="s">
        <v>166</v>
      </c>
      <c r="C32" s="182"/>
      <c r="D32" s="196"/>
      <c r="E32" s="182"/>
      <c r="F32" s="205"/>
      <c r="G32" s="205"/>
      <c r="H32" s="205"/>
      <c r="I32" s="205"/>
      <c r="J32" s="582"/>
      <c r="K32" s="582"/>
      <c r="L32" s="582"/>
    </row>
    <row r="33" spans="1:12" ht="13.5" x14ac:dyDescent="0.25">
      <c r="A33" s="182"/>
      <c r="B33" s="209"/>
      <c r="C33" s="182"/>
      <c r="D33" s="196"/>
      <c r="E33" s="182"/>
      <c r="F33" s="205"/>
      <c r="G33" s="205"/>
      <c r="H33" s="205"/>
      <c r="I33" s="205"/>
      <c r="J33" s="178"/>
      <c r="K33" s="178"/>
      <c r="L33" s="178"/>
    </row>
    <row r="34" spans="1:12" ht="13.5" x14ac:dyDescent="0.25">
      <c r="A34" s="234" t="s">
        <v>326</v>
      </c>
      <c r="B34" s="209"/>
      <c r="C34" s="182"/>
      <c r="D34" s="196"/>
      <c r="E34" s="182"/>
      <c r="F34" s="205"/>
      <c r="G34" s="205"/>
      <c r="H34" s="205"/>
      <c r="I34" s="205"/>
      <c r="J34" s="178"/>
      <c r="K34" s="178"/>
      <c r="L34" s="178"/>
    </row>
    <row r="35" spans="1:12" x14ac:dyDescent="0.2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</row>
    <row r="36" spans="1:12" ht="13.5" x14ac:dyDescent="0.2">
      <c r="A36" s="186"/>
      <c r="B36" s="197"/>
      <c r="C36" s="182"/>
      <c r="D36" s="196"/>
      <c r="E36" s="182"/>
      <c r="F36" s="205"/>
      <c r="G36" s="210"/>
      <c r="H36" s="186"/>
      <c r="I36" s="379" t="s">
        <v>290</v>
      </c>
      <c r="J36" s="300"/>
      <c r="K36" s="178"/>
      <c r="L36" s="178"/>
    </row>
    <row r="37" spans="1:12" x14ac:dyDescent="0.2">
      <c r="A37" s="182"/>
      <c r="B37" s="211"/>
      <c r="C37" s="212"/>
      <c r="D37" s="212"/>
      <c r="E37" s="212"/>
      <c r="F37" s="212"/>
      <c r="G37" s="212"/>
      <c r="H37" s="212"/>
      <c r="I37" s="212"/>
      <c r="J37" s="178"/>
      <c r="K37" s="178"/>
      <c r="L37" s="178"/>
    </row>
    <row r="38" spans="1:12" ht="51" x14ac:dyDescent="0.2">
      <c r="A38" s="178"/>
      <c r="B38" s="584" t="s">
        <v>81</v>
      </c>
      <c r="C38" s="584" t="s">
        <v>79</v>
      </c>
      <c r="D38" s="586" t="s">
        <v>167</v>
      </c>
      <c r="E38" s="482" t="s">
        <v>168</v>
      </c>
      <c r="F38" s="484"/>
      <c r="G38" s="483"/>
      <c r="H38" s="482" t="s">
        <v>169</v>
      </c>
      <c r="I38" s="484"/>
      <c r="J38" s="484"/>
      <c r="K38" s="178"/>
      <c r="L38" s="63" t="s">
        <v>298</v>
      </c>
    </row>
    <row r="39" spans="1:12" ht="25.5" x14ac:dyDescent="0.2">
      <c r="A39" s="178"/>
      <c r="B39" s="585"/>
      <c r="C39" s="585"/>
      <c r="D39" s="587"/>
      <c r="E39" s="213" t="s">
        <v>157</v>
      </c>
      <c r="F39" s="214" t="s">
        <v>158</v>
      </c>
      <c r="G39" s="192" t="s">
        <v>170</v>
      </c>
      <c r="H39" s="214" t="s">
        <v>157</v>
      </c>
      <c r="I39" s="213" t="s">
        <v>158</v>
      </c>
      <c r="J39" s="191" t="s">
        <v>170</v>
      </c>
      <c r="K39" s="178"/>
      <c r="L39" s="380"/>
    </row>
    <row r="40" spans="1:12" x14ac:dyDescent="0.2">
      <c r="A40" s="178"/>
      <c r="B40" s="194"/>
      <c r="C40" s="194"/>
      <c r="D40" s="215"/>
      <c r="E40" s="216"/>
      <c r="F40" s="182"/>
      <c r="G40" s="217"/>
      <c r="H40" s="178"/>
      <c r="I40" s="178"/>
      <c r="J40" s="194"/>
      <c r="K40" s="178"/>
      <c r="L40" s="235"/>
    </row>
    <row r="41" spans="1:12" ht="12.75" customHeight="1" x14ac:dyDescent="0.2">
      <c r="A41" s="178"/>
      <c r="B41" s="583" t="s">
        <v>159</v>
      </c>
      <c r="C41" s="583"/>
      <c r="D41" s="135"/>
      <c r="E41" s="218"/>
      <c r="F41" s="194"/>
      <c r="G41" s="217"/>
      <c r="H41" s="194"/>
      <c r="I41" s="194"/>
      <c r="J41" s="194"/>
      <c r="K41" s="182"/>
      <c r="L41" s="235"/>
    </row>
    <row r="42" spans="1:12" ht="13.5" hidden="1" x14ac:dyDescent="0.2">
      <c r="A42" s="178"/>
      <c r="B42" s="211" t="s">
        <v>2</v>
      </c>
      <c r="C42" s="196" t="s">
        <v>36</v>
      </c>
      <c r="D42" s="219" t="str">
        <f>IF(D23="mg DBO/ litro","Não",IF(D23="mg DQO/ litro","Sim"," "))</f>
        <v>Não</v>
      </c>
      <c r="E42" s="203">
        <f>IF($D$42="SIM",F23,0)</f>
        <v>0</v>
      </c>
      <c r="F42" s="204">
        <f>(1-G42)*E42</f>
        <v>0</v>
      </c>
      <c r="G42" s="311"/>
      <c r="H42" s="203">
        <f>IF($D$42="SIM",$H$23,0)</f>
        <v>0</v>
      </c>
      <c r="I42" s="204">
        <f>(1-J42)*H42</f>
        <v>0</v>
      </c>
      <c r="J42" s="307"/>
      <c r="K42" s="182"/>
      <c r="L42" s="385">
        <f>IF(ISBLANK(L$39),0,IF(J$36="sim",IF(D42="sim",HLOOKUP(L$39,AuxVRef!P$9:X10,2+AuxVRef!Y10,FALSE),0),IF(D42="sim",HLOOKUP(L$39,AuxVRef!AA$9:AI10,2+AuxVRef!AJ10,FALSE),0)))</f>
        <v>0</v>
      </c>
    </row>
    <row r="43" spans="1:12" ht="13.5" x14ac:dyDescent="0.2">
      <c r="A43" s="178"/>
      <c r="B43" s="211" t="s">
        <v>3</v>
      </c>
      <c r="C43" s="196" t="s">
        <v>36</v>
      </c>
      <c r="D43" s="219" t="str">
        <f>IF(D23="mg DBO/ litro","Sim",IF(D23="mg DQO/ litro","Não"," "))</f>
        <v>Sim</v>
      </c>
      <c r="E43" s="203">
        <f>IF($D$43="SIM",F23,0)</f>
        <v>0</v>
      </c>
      <c r="F43" s="204" t="str">
        <f>IF(G43="","",(1-G43)*E43)</f>
        <v/>
      </c>
      <c r="G43" s="311"/>
      <c r="H43" s="203">
        <f>IF($D$43="SIM",$H$23,0)</f>
        <v>0</v>
      </c>
      <c r="I43" s="204" t="str">
        <f>IF(J43="","",(1-J43)*H43)</f>
        <v/>
      </c>
      <c r="J43" s="307"/>
      <c r="K43" s="182"/>
      <c r="L43" s="385">
        <f>IF(ISBLANK(L$39),0,IF(J$36="sim",IF(D43="sim",HLOOKUP(L$39,AuxVRef!P$9:X11,2+AuxVRef!Y11,FALSE),0),IF(D43="sim",HLOOKUP(L$39,AuxVRef!AA$9:AI11,2+AuxVRef!AJ11,FALSE),0)))</f>
        <v>0</v>
      </c>
    </row>
    <row r="44" spans="1:12" ht="13.5" x14ac:dyDescent="0.2">
      <c r="A44" s="178"/>
      <c r="B44" s="211" t="s">
        <v>4</v>
      </c>
      <c r="C44" s="196" t="s">
        <v>36</v>
      </c>
      <c r="D44" s="221" t="s">
        <v>33</v>
      </c>
      <c r="E44" s="302"/>
      <c r="F44" s="204" t="str">
        <f>IF(G44="","",(1-G44)*E44)</f>
        <v/>
      </c>
      <c r="G44" s="311"/>
      <c r="H44" s="309"/>
      <c r="I44" s="204" t="str">
        <f>IF(J44="","",(1-J44)*H44)</f>
        <v/>
      </c>
      <c r="J44" s="307"/>
      <c r="K44" s="182"/>
      <c r="L44" s="385">
        <f>IF(ISBLANK(L$39),0,IF(J$36="sim",IF(D44="sim",HLOOKUP(L$39,AuxVRef!P$9:X12,2+AuxVRef!Y12,FALSE),0),IF(D44="sim",HLOOKUP(L$39,AuxVRef!AA$9:AI12,2+AuxVRef!AJ12,FALSE),0)))</f>
        <v>0</v>
      </c>
    </row>
    <row r="45" spans="1:12" ht="13.5" x14ac:dyDescent="0.2">
      <c r="A45" s="178"/>
      <c r="B45" s="195" t="s">
        <v>5</v>
      </c>
      <c r="C45" s="196" t="s">
        <v>41</v>
      </c>
      <c r="D45" s="304"/>
      <c r="E45" s="303"/>
      <c r="F45" s="204" t="str">
        <f>IF(G45="","",(1-G45)*E45)</f>
        <v/>
      </c>
      <c r="G45" s="306"/>
      <c r="H45" s="310"/>
      <c r="I45" s="204" t="str">
        <f>IF(J45="","",(1-J45)*H45)</f>
        <v/>
      </c>
      <c r="J45" s="308"/>
      <c r="K45" s="182"/>
      <c r="L45" s="386">
        <f>IF(ISBLANK(L$39),0,IF(J$36="sim",IF(D45="sim",HLOOKUP(L$39,AuxVRef!P$9:X13,2+AuxVRef!Y13,FALSE),0),IF(D45="sim",HLOOKUP(L$39,AuxVRef!AA$9:AI13,2+AuxVRef!AJ13,FALSE),0)))</f>
        <v>0</v>
      </c>
    </row>
    <row r="46" spans="1:12" ht="13.5" x14ac:dyDescent="0.2">
      <c r="A46" s="178"/>
      <c r="B46" s="211" t="s">
        <v>38</v>
      </c>
      <c r="C46" s="196" t="s">
        <v>36</v>
      </c>
      <c r="D46" s="304"/>
      <c r="E46" s="302"/>
      <c r="F46" s="204" t="str">
        <f>IF(G46="","",(1-G46)*E46)</f>
        <v/>
      </c>
      <c r="G46" s="311"/>
      <c r="H46" s="309"/>
      <c r="I46" s="204" t="str">
        <f>IF(J46="","",(1-J46)*H46)</f>
        <v/>
      </c>
      <c r="J46" s="307"/>
      <c r="K46" s="182"/>
      <c r="L46" s="385">
        <f>IF(ISBLANK(L$39),0,IF(J$36="sim",IF(D46="sim",HLOOKUP(L$39,AuxVRef!P$9:X14,2+AuxVRef!Y14,FALSE),0),IF(D46="sim",HLOOKUP(L$39,AuxVRef!AA$9:AI14,2+AuxVRef!AJ14,FALSE),0)))</f>
        <v>0</v>
      </c>
    </row>
    <row r="47" spans="1:12" ht="13.5" x14ac:dyDescent="0.2">
      <c r="A47" s="178"/>
      <c r="B47" s="211" t="s">
        <v>39</v>
      </c>
      <c r="C47" s="196" t="s">
        <v>36</v>
      </c>
      <c r="D47" s="304"/>
      <c r="E47" s="302"/>
      <c r="F47" s="204" t="str">
        <f>IF(G47="","",(1-G47)*E47)</f>
        <v/>
      </c>
      <c r="G47" s="311"/>
      <c r="H47" s="309"/>
      <c r="I47" s="204" t="str">
        <f>IF(J47="","",(1-J47)*H47)</f>
        <v/>
      </c>
      <c r="J47" s="307"/>
      <c r="K47" s="182"/>
      <c r="L47" s="385">
        <f>IF(ISBLANK(L$39),0,IF(J$36="sim",IF(D47="sim",HLOOKUP(L$39,AuxVRef!P$9:X15,2+AuxVRef!Y15,FALSE),0),IF(D47="sim",HLOOKUP(L$39,AuxVRef!AA$9:AI15,2+AuxVRef!AJ15,FALSE),0)))</f>
        <v>0</v>
      </c>
    </row>
    <row r="48" spans="1:12" ht="13.5" x14ac:dyDescent="0.2">
      <c r="A48" s="182"/>
      <c r="B48" s="195"/>
      <c r="C48" s="196"/>
      <c r="D48" s="135"/>
      <c r="E48" s="203"/>
      <c r="F48" s="204"/>
      <c r="G48" s="222"/>
      <c r="H48" s="204"/>
      <c r="I48" s="204"/>
      <c r="J48" s="204"/>
      <c r="K48" s="178"/>
      <c r="L48" s="182"/>
    </row>
    <row r="49" spans="1:12" ht="12.75" customHeight="1" x14ac:dyDescent="0.2">
      <c r="A49" s="182"/>
      <c r="B49" s="583" t="s">
        <v>160</v>
      </c>
      <c r="C49" s="583"/>
      <c r="D49" s="135"/>
      <c r="E49" s="203"/>
      <c r="F49" s="204"/>
      <c r="G49" s="222"/>
      <c r="H49" s="204"/>
      <c r="I49" s="204"/>
      <c r="J49" s="204"/>
      <c r="K49" s="178"/>
      <c r="L49" s="223">
        <f t="shared" ref="L49:L54" si="0">IF(L42=0,0,IF(MIN(G42,J42)&lt;L42,1,0))</f>
        <v>0</v>
      </c>
    </row>
    <row r="50" spans="1:12" ht="13.5" hidden="1" x14ac:dyDescent="0.2">
      <c r="A50" s="182"/>
      <c r="B50" s="211" t="s">
        <v>2</v>
      </c>
      <c r="C50" s="196" t="s">
        <v>37</v>
      </c>
      <c r="D50" s="135"/>
      <c r="E50" s="203">
        <f>F$26*86400*E42/1000000</f>
        <v>0</v>
      </c>
      <c r="F50" s="204">
        <f>(1-$G50)*E50</f>
        <v>0</v>
      </c>
      <c r="G50" s="220">
        <f>G42</f>
        <v>0</v>
      </c>
      <c r="H50" s="204">
        <f>H$26*86400*H42/1000000</f>
        <v>0</v>
      </c>
      <c r="I50" s="204">
        <f>(1-J50)*H50</f>
        <v>0</v>
      </c>
      <c r="J50" s="224">
        <f>J42</f>
        <v>0</v>
      </c>
      <c r="K50" s="178"/>
      <c r="L50" s="223">
        <f t="shared" si="0"/>
        <v>0</v>
      </c>
    </row>
    <row r="51" spans="1:12" ht="13.5" x14ac:dyDescent="0.2">
      <c r="A51" s="182"/>
      <c r="B51" s="195" t="s">
        <v>3</v>
      </c>
      <c r="C51" s="196" t="s">
        <v>37</v>
      </c>
      <c r="D51" s="225"/>
      <c r="E51" s="203">
        <f>ROUND(F$26*86400*E43/1000000,0)</f>
        <v>0</v>
      </c>
      <c r="F51" s="204">
        <f>ROUND((1-$G51)*E51,0)</f>
        <v>0</v>
      </c>
      <c r="G51" s="220">
        <f>G43</f>
        <v>0</v>
      </c>
      <c r="H51" s="204">
        <f>ROUND(H$26*86400*H43/1000000,0)</f>
        <v>0</v>
      </c>
      <c r="I51" s="204">
        <f>ROUND((1-J51)*H51,0)</f>
        <v>0</v>
      </c>
      <c r="J51" s="224">
        <f>J43</f>
        <v>0</v>
      </c>
      <c r="K51" s="178"/>
      <c r="L51" s="223">
        <f t="shared" si="0"/>
        <v>0</v>
      </c>
    </row>
    <row r="52" spans="1:12" ht="13.5" x14ac:dyDescent="0.2">
      <c r="A52" s="182"/>
      <c r="B52" s="211" t="s">
        <v>4</v>
      </c>
      <c r="C52" s="196" t="s">
        <v>37</v>
      </c>
      <c r="D52" s="225"/>
      <c r="E52" s="203">
        <f>ROUND(F$26*86400*E44/1000000,0)</f>
        <v>0</v>
      </c>
      <c r="F52" s="204">
        <f>ROUND((1-$G52)*E52,0)</f>
        <v>0</v>
      </c>
      <c r="G52" s="220">
        <f>G44</f>
        <v>0</v>
      </c>
      <c r="H52" s="204">
        <f>ROUND(H$26*86400*H44/1000000,0)</f>
        <v>0</v>
      </c>
      <c r="I52" s="204">
        <f>ROUND((1-J52)*H52,0)</f>
        <v>0</v>
      </c>
      <c r="J52" s="224">
        <f>J44</f>
        <v>0</v>
      </c>
      <c r="K52" s="178"/>
      <c r="L52" s="223">
        <f t="shared" si="0"/>
        <v>0</v>
      </c>
    </row>
    <row r="53" spans="1:12" ht="13.5" x14ac:dyDescent="0.2">
      <c r="A53" s="182"/>
      <c r="B53" s="211" t="s">
        <v>38</v>
      </c>
      <c r="C53" s="196" t="s">
        <v>37</v>
      </c>
      <c r="D53" s="225"/>
      <c r="E53" s="203">
        <f>ROUND(F$26*86400*E46/1000000,0)</f>
        <v>0</v>
      </c>
      <c r="F53" s="204">
        <f>ROUND((1-$G53)*E53,0)</f>
        <v>0</v>
      </c>
      <c r="G53" s="220">
        <f>G46</f>
        <v>0</v>
      </c>
      <c r="H53" s="204">
        <f>ROUND(H$26*86400*H46/1000000,0)</f>
        <v>0</v>
      </c>
      <c r="I53" s="204">
        <f>ROUND((1-J53)*H53,0)</f>
        <v>0</v>
      </c>
      <c r="J53" s="224">
        <f>J46</f>
        <v>0</v>
      </c>
      <c r="K53" s="178"/>
      <c r="L53" s="223">
        <f t="shared" si="0"/>
        <v>0</v>
      </c>
    </row>
    <row r="54" spans="1:12" ht="13.5" x14ac:dyDescent="0.2">
      <c r="A54" s="182"/>
      <c r="B54" s="211" t="s">
        <v>39</v>
      </c>
      <c r="C54" s="196" t="s">
        <v>37</v>
      </c>
      <c r="D54" s="225"/>
      <c r="E54" s="203">
        <f>ROUND(F$26*86400*E47/1000000,0)</f>
        <v>0</v>
      </c>
      <c r="F54" s="204">
        <f>ROUND((1-$G54)*E54,0)</f>
        <v>0</v>
      </c>
      <c r="G54" s="220">
        <f>G47</f>
        <v>0</v>
      </c>
      <c r="H54" s="204">
        <f>ROUND(H$26*86400*H47/1000000,0)</f>
        <v>0</v>
      </c>
      <c r="I54" s="204">
        <f>ROUND((1-J54)*H54,0)</f>
        <v>0</v>
      </c>
      <c r="J54" s="224">
        <f>J47</f>
        <v>0</v>
      </c>
      <c r="K54" s="178"/>
      <c r="L54" s="223">
        <f t="shared" si="0"/>
        <v>0</v>
      </c>
    </row>
    <row r="55" spans="1:12" ht="13.5" x14ac:dyDescent="0.2">
      <c r="A55" s="182"/>
      <c r="B55" s="226"/>
      <c r="C55" s="208"/>
      <c r="D55" s="227"/>
      <c r="E55" s="228"/>
      <c r="F55" s="229"/>
      <c r="G55" s="230"/>
      <c r="H55" s="229"/>
      <c r="I55" s="229"/>
      <c r="J55" s="231"/>
      <c r="K55" s="178"/>
      <c r="L55" s="186"/>
    </row>
    <row r="56" spans="1:12" ht="13.5" x14ac:dyDescent="0.2">
      <c r="A56" s="182"/>
      <c r="B56" s="211"/>
      <c r="C56" s="196"/>
      <c r="D56" s="182"/>
      <c r="E56" s="588">
        <f>IF(SUM(L49:L54)=0,0,"Eficiência inferior ao Padrão de referência proposto !")</f>
        <v>0</v>
      </c>
      <c r="F56" s="588"/>
      <c r="G56" s="588"/>
      <c r="H56" s="588"/>
      <c r="I56" s="588"/>
      <c r="J56" s="588"/>
      <c r="K56" s="588"/>
      <c r="L56" s="588"/>
    </row>
    <row r="57" spans="1:12" ht="13.5" x14ac:dyDescent="0.2">
      <c r="A57" s="182"/>
      <c r="B57" s="211"/>
      <c r="C57" s="196"/>
      <c r="D57" s="182"/>
      <c r="E57" s="581" t="str">
        <f>IF(AND(OR(L39="H",L39="I"),AND(D46="Não",D47="Não")),"Para este Padrão de Eficiência é obrigatório controlar Pt ou Nt !"," ")</f>
        <v xml:space="preserve"> </v>
      </c>
      <c r="F57" s="581"/>
      <c r="G57" s="581"/>
      <c r="H57" s="581"/>
      <c r="I57" s="581"/>
      <c r="J57" s="581"/>
      <c r="K57" s="581"/>
      <c r="L57" s="581"/>
    </row>
    <row r="58" spans="1:12" ht="13.5" x14ac:dyDescent="0.2">
      <c r="A58" s="182"/>
      <c r="B58" s="211"/>
      <c r="C58" s="196"/>
      <c r="D58" s="182"/>
      <c r="E58" s="573" t="str">
        <f>IF(AND(OR(L39="E",L39="G",L39="I"),D45="Não"),"Para este Padrão de Eficiência é obrigatório controlar coliformes !"," ")</f>
        <v xml:space="preserve"> </v>
      </c>
      <c r="F58" s="573"/>
      <c r="G58" s="573"/>
      <c r="H58" s="573"/>
      <c r="I58" s="573"/>
      <c r="J58" s="573"/>
      <c r="K58" s="573"/>
      <c r="L58" s="573"/>
    </row>
    <row r="59" spans="1:12" x14ac:dyDescent="0.2">
      <c r="A59" s="323" t="s">
        <v>380</v>
      </c>
      <c r="C59" s="232"/>
      <c r="D59" s="232"/>
      <c r="E59" s="232"/>
      <c r="F59" s="232"/>
      <c r="G59" s="232"/>
      <c r="H59" s="232"/>
      <c r="I59" s="232"/>
      <c r="J59" s="232"/>
      <c r="K59" s="232"/>
      <c r="L59" s="178"/>
    </row>
    <row r="60" spans="1:12" customFormat="1" x14ac:dyDescent="0.2">
      <c r="A60" s="186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</row>
    <row r="61" spans="1:12" customFormat="1" x14ac:dyDescent="0.2">
      <c r="A61" s="178"/>
      <c r="B61" s="187" t="s">
        <v>363</v>
      </c>
      <c r="C61" s="178"/>
      <c r="D61" s="178"/>
      <c r="E61" s="178"/>
      <c r="F61" s="178"/>
      <c r="G61" s="178"/>
      <c r="H61" s="178"/>
      <c r="I61" s="182"/>
      <c r="J61" s="178"/>
      <c r="K61" s="182"/>
      <c r="L61" s="182"/>
    </row>
    <row r="62" spans="1:12" customFormat="1" x14ac:dyDescent="0.2">
      <c r="A62" s="178"/>
      <c r="B62" s="178"/>
      <c r="C62" s="178"/>
      <c r="D62" s="178"/>
      <c r="E62" s="178"/>
      <c r="F62" s="178"/>
      <c r="G62" s="178"/>
      <c r="H62" s="178"/>
      <c r="I62" s="182"/>
      <c r="J62" s="182"/>
      <c r="K62" s="182"/>
      <c r="L62" s="178"/>
    </row>
    <row r="63" spans="1:12" customFormat="1" x14ac:dyDescent="0.2">
      <c r="A63" s="178"/>
      <c r="B63" s="178" t="s">
        <v>184</v>
      </c>
      <c r="C63" s="178"/>
      <c r="D63" s="178"/>
      <c r="E63" s="178"/>
      <c r="F63" s="178"/>
      <c r="G63" s="1"/>
      <c r="H63" s="1"/>
      <c r="I63" s="1"/>
      <c r="J63" s="1"/>
      <c r="K63" s="1"/>
      <c r="L63" s="1"/>
    </row>
    <row r="64" spans="1:12" customFormat="1" x14ac:dyDescent="0.2">
      <c r="A64" s="178"/>
      <c r="B64" s="178"/>
      <c r="C64" s="178"/>
      <c r="D64" s="178"/>
      <c r="E64" s="178"/>
      <c r="F64" s="178"/>
      <c r="G64" s="1"/>
      <c r="H64" s="1"/>
      <c r="I64" s="1"/>
      <c r="J64" s="1"/>
      <c r="K64" s="1"/>
      <c r="L64" s="1"/>
    </row>
    <row r="65" spans="1:12" customFormat="1" x14ac:dyDescent="0.2">
      <c r="A65" s="178"/>
      <c r="B65" s="178" t="s">
        <v>34</v>
      </c>
      <c r="C65" s="178"/>
      <c r="D65" s="412"/>
      <c r="E65" s="178" t="s">
        <v>43</v>
      </c>
      <c r="F65" s="178"/>
      <c r="G65" s="1"/>
      <c r="H65" s="1"/>
      <c r="I65" s="1"/>
      <c r="J65" s="1"/>
      <c r="K65" s="1"/>
      <c r="L65" s="1"/>
    </row>
    <row r="66" spans="1:12" customFormat="1" x14ac:dyDescent="0.2">
      <c r="A66" s="178"/>
      <c r="B66" s="178" t="s">
        <v>35</v>
      </c>
      <c r="C66" s="178"/>
      <c r="D66" s="412"/>
      <c r="E66" s="178" t="s">
        <v>43</v>
      </c>
      <c r="F66" s="178"/>
      <c r="G66" s="1"/>
      <c r="H66" s="1"/>
      <c r="I66" s="1"/>
      <c r="J66" s="1"/>
      <c r="K66" s="1"/>
      <c r="L66" s="1"/>
    </row>
    <row r="67" spans="1:12" customFormat="1" x14ac:dyDescent="0.2">
      <c r="A67" s="178"/>
      <c r="B67" s="178"/>
      <c r="C67" s="178"/>
      <c r="D67" s="178"/>
      <c r="E67" s="178"/>
      <c r="F67" s="178"/>
      <c r="G67" s="1"/>
      <c r="H67" s="1"/>
      <c r="I67" s="1"/>
      <c r="J67" s="1"/>
      <c r="K67" s="1"/>
      <c r="L67" s="1"/>
    </row>
    <row r="68" spans="1:12" customFormat="1" x14ac:dyDescent="0.2">
      <c r="A68" s="232"/>
      <c r="B68" s="178" t="s">
        <v>135</v>
      </c>
      <c r="C68" s="178"/>
      <c r="D68" s="182"/>
      <c r="E68" s="182"/>
      <c r="F68" s="182"/>
      <c r="G68" s="178"/>
      <c r="H68" s="1"/>
      <c r="I68" s="1"/>
      <c r="J68" s="1"/>
      <c r="K68" s="1"/>
      <c r="L68" s="1"/>
    </row>
    <row r="69" spans="1:12" customFormat="1" x14ac:dyDescent="0.2">
      <c r="A69" s="1"/>
      <c r="B69" s="178" t="s">
        <v>47</v>
      </c>
      <c r="C69" s="178"/>
      <c r="D69" s="178"/>
      <c r="E69" s="178"/>
      <c r="F69" s="178"/>
      <c r="G69" s="178"/>
      <c r="H69" s="1"/>
      <c r="I69" s="1"/>
      <c r="J69" s="1"/>
      <c r="K69" s="1"/>
      <c r="L69" s="1"/>
    </row>
    <row r="70" spans="1:12" customFormat="1" x14ac:dyDescent="0.2">
      <c r="A70" s="1"/>
      <c r="B70" s="178" t="s">
        <v>44</v>
      </c>
      <c r="C70" s="178"/>
      <c r="D70" s="413"/>
      <c r="E70" s="178"/>
      <c r="F70" s="178"/>
      <c r="G70" s="178"/>
      <c r="H70" s="1"/>
      <c r="I70" s="1"/>
      <c r="J70" s="1"/>
      <c r="K70" s="1"/>
      <c r="L70" s="1"/>
    </row>
    <row r="71" spans="1:12" customFormat="1" x14ac:dyDescent="0.2">
      <c r="A71" s="1"/>
      <c r="B71" s="178" t="s">
        <v>48</v>
      </c>
      <c r="C71" s="178"/>
      <c r="D71" s="413"/>
      <c r="E71" s="178"/>
      <c r="F71" s="178"/>
      <c r="G71" s="178"/>
      <c r="H71" s="1"/>
      <c r="I71" s="1"/>
      <c r="J71" s="1"/>
      <c r="K71" s="1"/>
      <c r="L71" s="1"/>
    </row>
    <row r="72" spans="1:12" customFormat="1" x14ac:dyDescent="0.2">
      <c r="A72" s="1"/>
      <c r="B72" s="178" t="s">
        <v>364</v>
      </c>
      <c r="C72" s="178"/>
      <c r="D72" s="414"/>
      <c r="E72" s="415" t="s">
        <v>365</v>
      </c>
      <c r="F72" s="567"/>
      <c r="G72" s="568"/>
      <c r="H72" s="568"/>
      <c r="I72" s="568"/>
      <c r="J72" s="568"/>
      <c r="K72" s="569"/>
      <c r="L72" s="1"/>
    </row>
    <row r="73" spans="1:12" customFormat="1" x14ac:dyDescent="0.2">
      <c r="A73" s="1"/>
      <c r="B73" s="232"/>
      <c r="C73" s="232"/>
      <c r="D73" s="232"/>
      <c r="E73" s="232"/>
      <c r="F73" s="570"/>
      <c r="G73" s="571"/>
      <c r="H73" s="571"/>
      <c r="I73" s="571"/>
      <c r="J73" s="571"/>
      <c r="K73" s="572"/>
      <c r="L73" s="1"/>
    </row>
    <row r="74" spans="1:12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customFormat="1" x14ac:dyDescent="0.2">
      <c r="A75" s="178"/>
      <c r="B75" s="187" t="s">
        <v>366</v>
      </c>
      <c r="C75" s="178"/>
      <c r="D75" s="178"/>
      <c r="E75" s="178"/>
      <c r="F75" s="178"/>
      <c r="G75" s="178"/>
      <c r="H75" s="178"/>
      <c r="I75" s="178"/>
      <c r="J75" s="178"/>
      <c r="K75" s="178"/>
      <c r="L75" s="178"/>
    </row>
    <row r="76" spans="1:12" customFormat="1" x14ac:dyDescent="0.2">
      <c r="A76" s="178"/>
      <c r="B76" s="187"/>
      <c r="C76" s="178"/>
      <c r="D76" s="178"/>
      <c r="E76" s="178"/>
      <c r="F76" s="178"/>
      <c r="G76" s="178"/>
      <c r="H76" s="178"/>
      <c r="I76" s="178"/>
      <c r="J76" s="178"/>
      <c r="K76" s="178"/>
      <c r="L76" s="178"/>
    </row>
    <row r="77" spans="1:12" customFormat="1" x14ac:dyDescent="0.2">
      <c r="A77" s="178"/>
      <c r="B77" s="178" t="s">
        <v>184</v>
      </c>
      <c r="C77" s="178"/>
      <c r="D77" s="178"/>
      <c r="E77" s="178"/>
      <c r="F77" s="178"/>
      <c r="G77" s="1"/>
      <c r="H77" s="1"/>
      <c r="I77" s="1"/>
      <c r="J77" s="1"/>
      <c r="K77" s="1"/>
      <c r="L77" s="1"/>
    </row>
    <row r="78" spans="1:12" customFormat="1" x14ac:dyDescent="0.2">
      <c r="A78" s="178"/>
      <c r="B78" s="178"/>
      <c r="C78" s="178"/>
      <c r="D78" s="178"/>
      <c r="E78" s="178"/>
      <c r="F78" s="178"/>
      <c r="G78" s="1"/>
      <c r="H78" s="1"/>
      <c r="I78" s="1"/>
      <c r="J78" s="1"/>
      <c r="K78" s="1"/>
      <c r="L78" s="1"/>
    </row>
    <row r="79" spans="1:12" customFormat="1" x14ac:dyDescent="0.2">
      <c r="A79" s="178"/>
      <c r="B79" s="178" t="s">
        <v>34</v>
      </c>
      <c r="C79" s="178"/>
      <c r="D79" s="412"/>
      <c r="E79" s="178" t="s">
        <v>28</v>
      </c>
      <c r="F79" s="178"/>
      <c r="G79" s="1"/>
      <c r="H79" s="1"/>
      <c r="I79" s="1"/>
      <c r="J79" s="1"/>
      <c r="K79" s="1"/>
      <c r="L79" s="1"/>
    </row>
    <row r="80" spans="1:12" customFormat="1" x14ac:dyDescent="0.2">
      <c r="A80" s="178"/>
      <c r="B80" s="178" t="s">
        <v>35</v>
      </c>
      <c r="C80" s="178"/>
      <c r="D80" s="412"/>
      <c r="E80" s="178" t="s">
        <v>28</v>
      </c>
      <c r="F80" s="178"/>
      <c r="G80" s="1"/>
      <c r="H80" s="1"/>
      <c r="I80" s="1"/>
      <c r="J80" s="1"/>
      <c r="K80" s="1"/>
      <c r="L80" s="1"/>
    </row>
    <row r="81" spans="1:12" customFormat="1" x14ac:dyDescent="0.2">
      <c r="A81" s="178"/>
      <c r="B81" s="178"/>
      <c r="C81" s="178"/>
      <c r="D81" s="178"/>
      <c r="E81" s="178"/>
      <c r="F81" s="178"/>
      <c r="G81" s="1"/>
      <c r="H81" s="1"/>
      <c r="I81" s="1"/>
      <c r="J81" s="1"/>
      <c r="K81" s="1"/>
      <c r="L81" s="1"/>
    </row>
    <row r="82" spans="1:12" customFormat="1" x14ac:dyDescent="0.2">
      <c r="A82" s="178"/>
      <c r="B82" s="178" t="s">
        <v>135</v>
      </c>
      <c r="C82" s="178"/>
      <c r="D82" s="178"/>
      <c r="E82" s="178"/>
      <c r="F82" s="178"/>
      <c r="G82" s="178"/>
      <c r="H82" s="1"/>
      <c r="I82" s="1"/>
      <c r="J82" s="1"/>
      <c r="K82" s="1"/>
      <c r="L82" s="1"/>
    </row>
    <row r="83" spans="1:12" customFormat="1" x14ac:dyDescent="0.2">
      <c r="B83" s="178"/>
      <c r="C83" s="178"/>
      <c r="D83" s="178"/>
      <c r="E83" s="178"/>
      <c r="F83" s="178"/>
      <c r="G83" s="178"/>
      <c r="H83" s="1"/>
      <c r="I83" s="1"/>
      <c r="J83" s="1"/>
      <c r="K83" s="1"/>
      <c r="L83" s="1"/>
    </row>
    <row r="84" spans="1:12" customFormat="1" x14ac:dyDescent="0.2">
      <c r="A84" s="1"/>
      <c r="B84" s="178" t="s">
        <v>45</v>
      </c>
      <c r="C84" s="178"/>
      <c r="D84" s="413"/>
      <c r="E84" s="178"/>
      <c r="F84" s="178"/>
      <c r="G84" s="178"/>
      <c r="H84" s="1"/>
      <c r="I84" s="1"/>
      <c r="J84" s="1"/>
      <c r="K84" s="1"/>
      <c r="L84" s="1"/>
    </row>
    <row r="85" spans="1:12" customFormat="1" x14ac:dyDescent="0.2">
      <c r="A85" s="1"/>
      <c r="B85" s="178" t="s">
        <v>44</v>
      </c>
      <c r="C85" s="178"/>
      <c r="D85" s="413"/>
      <c r="E85" s="178"/>
      <c r="F85" s="178"/>
      <c r="G85" s="178"/>
      <c r="H85" s="1"/>
      <c r="I85" s="1"/>
      <c r="J85" s="1"/>
      <c r="K85" s="1"/>
      <c r="L85" s="1"/>
    </row>
    <row r="86" spans="1:12" customFormat="1" x14ac:dyDescent="0.2">
      <c r="A86" s="1"/>
      <c r="B86" s="178" t="s">
        <v>46</v>
      </c>
      <c r="C86" s="178"/>
      <c r="D86" s="416"/>
      <c r="E86" s="178"/>
      <c r="F86" s="178"/>
      <c r="G86" s="178"/>
      <c r="H86" s="1"/>
      <c r="I86" s="1"/>
      <c r="J86" s="1"/>
      <c r="K86" s="1"/>
      <c r="L86" s="1"/>
    </row>
    <row r="87" spans="1:12" customFormat="1" x14ac:dyDescent="0.2">
      <c r="A87" s="1"/>
      <c r="B87" s="178" t="s">
        <v>364</v>
      </c>
      <c r="C87" s="178"/>
      <c r="D87" s="413"/>
      <c r="E87" s="415" t="s">
        <v>365</v>
      </c>
      <c r="F87" s="567"/>
      <c r="G87" s="568"/>
      <c r="H87" s="568"/>
      <c r="I87" s="568"/>
      <c r="J87" s="568"/>
      <c r="K87" s="569"/>
      <c r="L87" s="1"/>
    </row>
    <row r="88" spans="1:12" customFormat="1" x14ac:dyDescent="0.2">
      <c r="A88" s="1"/>
      <c r="B88" s="1"/>
      <c r="C88" s="1"/>
      <c r="D88" s="1"/>
      <c r="E88" s="232"/>
      <c r="F88" s="570"/>
      <c r="G88" s="571"/>
      <c r="H88" s="571"/>
      <c r="I88" s="571"/>
      <c r="J88" s="571"/>
      <c r="K88" s="572"/>
      <c r="L88" s="1"/>
    </row>
    <row r="89" spans="1:12" customForma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</sheetData>
  <sheetProtection password="D5CF" sheet="1" objects="1" scenarios="1"/>
  <mergeCells count="42">
    <mergeCell ref="F87:K88"/>
    <mergeCell ref="E56:L56"/>
    <mergeCell ref="B19:C19"/>
    <mergeCell ref="F22:G22"/>
    <mergeCell ref="F24:G24"/>
    <mergeCell ref="F20:G20"/>
    <mergeCell ref="F19:G19"/>
    <mergeCell ref="B21:C21"/>
    <mergeCell ref="F21:G21"/>
    <mergeCell ref="H21:I21"/>
    <mergeCell ref="H27:I27"/>
    <mergeCell ref="H22:I22"/>
    <mergeCell ref="F26:G26"/>
    <mergeCell ref="F25:G25"/>
    <mergeCell ref="H24:I24"/>
    <mergeCell ref="H26:I26"/>
    <mergeCell ref="C8:E8"/>
    <mergeCell ref="B49:C49"/>
    <mergeCell ref="B41:C41"/>
    <mergeCell ref="B38:B39"/>
    <mergeCell ref="F27:G27"/>
    <mergeCell ref="C38:C39"/>
    <mergeCell ref="D38:D39"/>
    <mergeCell ref="E38:G38"/>
    <mergeCell ref="F31:G31"/>
    <mergeCell ref="F28:G28"/>
    <mergeCell ref="H28:I28"/>
    <mergeCell ref="L2:L3"/>
    <mergeCell ref="F5:I5"/>
    <mergeCell ref="E58:L58"/>
    <mergeCell ref="F72:K73"/>
    <mergeCell ref="H30:I30"/>
    <mergeCell ref="H38:J38"/>
    <mergeCell ref="H31:I31"/>
    <mergeCell ref="E57:L57"/>
    <mergeCell ref="J30:L32"/>
    <mergeCell ref="F30:G30"/>
    <mergeCell ref="H25:I25"/>
    <mergeCell ref="H19:I19"/>
    <mergeCell ref="H20:I20"/>
    <mergeCell ref="H23:I23"/>
    <mergeCell ref="F23:G23"/>
  </mergeCells>
  <phoneticPr fontId="0" type="noConversion"/>
  <conditionalFormatting sqref="L42:L47">
    <cfRule type="cellIs" dxfId="10" priority="1" stopIfTrue="1" operator="equal">
      <formula>0</formula>
    </cfRule>
    <cfRule type="cellIs" dxfId="9" priority="2" stopIfTrue="1" operator="greaterThan">
      <formula>MIN($G42,$J42)</formula>
    </cfRule>
  </conditionalFormatting>
  <conditionalFormatting sqref="J42:J47 G42:G47">
    <cfRule type="cellIs" dxfId="8" priority="3" stopIfTrue="1" operator="lessThan">
      <formula>$L42</formula>
    </cfRule>
  </conditionalFormatting>
  <conditionalFormatting sqref="E56">
    <cfRule type="cellIs" dxfId="7" priority="4" stopIfTrue="1" operator="notEqual">
      <formula>0</formula>
    </cfRule>
  </conditionalFormatting>
  <conditionalFormatting sqref="F42:F47 F30:I31 E42:E54 F49:G54 H50:J54 H42:I47">
    <cfRule type="cellIs" dxfId="6" priority="5" stopIfTrue="1" operator="equal">
      <formula>0</formula>
    </cfRule>
  </conditionalFormatting>
  <conditionalFormatting sqref="D45:D47">
    <cfRule type="cellIs" dxfId="5" priority="6" stopIfTrue="1" operator="equal">
      <formula>"sim"</formula>
    </cfRule>
  </conditionalFormatting>
  <dataValidations count="5">
    <dataValidation type="list" allowBlank="1" showInputMessage="1" showErrorMessage="1" sqref="D45:D47 J36">
      <formula1>"Sim, Não"</formula1>
    </dataValidation>
    <dataValidation type="whole" allowBlank="1" showInputMessage="1" showErrorMessage="1" sqref="F21:I22">
      <formula1>0</formula1>
      <formula2>10000000</formula2>
    </dataValidation>
    <dataValidation type="list" allowBlank="1" showInputMessage="1" showErrorMessage="1" sqref="L39">
      <formula1>"A,B,C,D,E,F,G,H,I"</formula1>
    </dataValidation>
    <dataValidation type="whole" allowBlank="1" showInputMessage="1" showErrorMessage="1" errorTitle="Erro de validação!" error="Somente é aceito valor inteiro." sqref="F23:I23 F26:I26">
      <formula1>0</formula1>
      <formula2>10000</formula2>
    </dataValidation>
    <dataValidation type="whole" allowBlank="1" showInputMessage="1" showErrorMessage="1" errorTitle="Erro de validação!" error="Somente é aceito número inteiro." sqref="E44 H44">
      <formula1>0</formula1>
      <formula2>1000</formula2>
    </dataValidation>
  </dataValidations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1" manualBreakCount="1">
    <brk id="58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zoomScale="75" zoomScaleNormal="75" zoomScaleSheetLayoutView="75" workbookViewId="0">
      <selection activeCell="I19" sqref="I19"/>
    </sheetView>
  </sheetViews>
  <sheetFormatPr defaultRowHeight="12.75" x14ac:dyDescent="0.2"/>
  <cols>
    <col min="2" max="2" width="10.85546875" customWidth="1"/>
    <col min="5" max="6" width="11.28515625" customWidth="1"/>
    <col min="7" max="7" width="9.85546875" bestFit="1" customWidth="1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s="136" customFormat="1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s="136" customFormat="1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s="136" customFormat="1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s="136" customFormat="1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s="136" customFormat="1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s="136" customFormat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12" t="s">
        <v>327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6" t="s">
        <v>328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3.5" x14ac:dyDescent="0.25">
      <c r="A13" s="16" t="s">
        <v>239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">
      <c r="A16" s="3"/>
      <c r="B16" s="3"/>
      <c r="C16" s="504" t="s">
        <v>94</v>
      </c>
      <c r="D16" s="505"/>
      <c r="E16" s="37" t="s">
        <v>294</v>
      </c>
      <c r="F16" s="598" t="str">
        <f>IF('1.Identificacao'!$K$14="Interligações","*Preencher somente os valores referentes à INTERLIGAÇÕES"," ")</f>
        <v xml:space="preserve"> </v>
      </c>
      <c r="G16" s="599"/>
      <c r="H16" s="599"/>
      <c r="I16" s="599"/>
      <c r="J16" s="599"/>
      <c r="K16" s="599"/>
      <c r="L16" s="599"/>
    </row>
    <row r="17" spans="1:12" x14ac:dyDescent="0.2">
      <c r="A17" s="3"/>
      <c r="B17" s="3"/>
      <c r="C17" s="506"/>
      <c r="D17" s="507"/>
      <c r="E17" s="38" t="s">
        <v>50</v>
      </c>
      <c r="F17" s="597"/>
      <c r="G17" s="7"/>
      <c r="H17" s="3"/>
      <c r="I17" s="3"/>
      <c r="J17" s="3"/>
      <c r="K17" s="3"/>
      <c r="L17" s="3"/>
    </row>
    <row r="18" spans="1:12" x14ac:dyDescent="0.2">
      <c r="A18" s="3"/>
      <c r="B18" s="3"/>
      <c r="C18" s="21" t="s">
        <v>131</v>
      </c>
      <c r="D18" s="22"/>
      <c r="E18" s="313"/>
      <c r="F18" s="597"/>
      <c r="G18" s="7"/>
      <c r="H18" s="3"/>
      <c r="I18" s="3"/>
      <c r="J18" s="3"/>
      <c r="K18" s="3"/>
      <c r="L18" s="3"/>
    </row>
    <row r="19" spans="1:12" x14ac:dyDescent="0.2">
      <c r="A19" s="3"/>
      <c r="B19" s="3"/>
      <c r="C19" s="7" t="s">
        <v>132</v>
      </c>
      <c r="D19" s="23"/>
      <c r="E19" s="313"/>
      <c r="F19" s="597"/>
      <c r="G19" s="7"/>
      <c r="H19" s="3"/>
      <c r="I19" s="3"/>
      <c r="J19" s="3"/>
      <c r="K19" s="3"/>
      <c r="L19" s="3"/>
    </row>
    <row r="20" spans="1:12" x14ac:dyDescent="0.2">
      <c r="A20" s="3"/>
      <c r="B20" s="3"/>
      <c r="C20" s="7" t="s">
        <v>133</v>
      </c>
      <c r="D20" s="23"/>
      <c r="E20" s="313"/>
      <c r="F20" s="597"/>
      <c r="G20" s="7"/>
      <c r="H20" s="3"/>
      <c r="I20" s="3"/>
      <c r="J20" s="3"/>
      <c r="K20" s="3"/>
      <c r="L20" s="3"/>
    </row>
    <row r="21" spans="1:12" x14ac:dyDescent="0.2">
      <c r="A21" s="3"/>
      <c r="B21" s="3"/>
      <c r="C21" s="7" t="s">
        <v>134</v>
      </c>
      <c r="D21" s="23"/>
      <c r="E21" s="313"/>
      <c r="F21" s="597"/>
      <c r="G21" s="7"/>
      <c r="H21" s="3"/>
      <c r="I21" s="3"/>
      <c r="J21" s="3"/>
      <c r="K21" s="3"/>
      <c r="L21" s="3"/>
    </row>
    <row r="22" spans="1:12" x14ac:dyDescent="0.2">
      <c r="A22" s="3"/>
      <c r="B22" s="3"/>
      <c r="C22" s="7" t="s">
        <v>176</v>
      </c>
      <c r="D22" s="23"/>
      <c r="E22" s="313"/>
      <c r="F22" s="597"/>
      <c r="G22" s="7"/>
      <c r="H22" s="3"/>
      <c r="I22" s="3"/>
      <c r="J22" s="3"/>
      <c r="K22" s="3"/>
      <c r="L22" s="3"/>
    </row>
    <row r="23" spans="1:12" x14ac:dyDescent="0.2">
      <c r="A23" s="3"/>
      <c r="B23" s="3"/>
      <c r="C23" s="7" t="s">
        <v>137</v>
      </c>
      <c r="D23" s="23"/>
      <c r="E23" s="313"/>
      <c r="F23" s="597"/>
      <c r="G23" s="7"/>
      <c r="H23" s="3"/>
      <c r="I23" s="3"/>
      <c r="J23" s="3"/>
      <c r="K23" s="3"/>
      <c r="L23" s="3"/>
    </row>
    <row r="24" spans="1:12" x14ac:dyDescent="0.2">
      <c r="A24" s="3"/>
      <c r="B24" s="3"/>
      <c r="C24" s="7" t="s">
        <v>51</v>
      </c>
      <c r="D24" s="23"/>
      <c r="E24" s="313"/>
      <c r="F24" s="597"/>
      <c r="G24" s="7"/>
      <c r="H24" s="3"/>
      <c r="I24" s="3"/>
      <c r="J24" s="3"/>
      <c r="K24" s="3"/>
      <c r="L24" s="3"/>
    </row>
    <row r="25" spans="1:12" x14ac:dyDescent="0.2">
      <c r="A25" s="3"/>
      <c r="B25" s="3"/>
      <c r="C25" s="7" t="s">
        <v>52</v>
      </c>
      <c r="D25" s="23"/>
      <c r="E25" s="313"/>
      <c r="F25" s="597"/>
      <c r="G25" s="7"/>
      <c r="H25" s="3"/>
      <c r="I25" s="3"/>
      <c r="J25" s="3"/>
      <c r="K25" s="3"/>
      <c r="L25" s="3"/>
    </row>
    <row r="26" spans="1:12" x14ac:dyDescent="0.2">
      <c r="A26" s="3"/>
      <c r="B26" s="3"/>
      <c r="C26" s="7" t="s">
        <v>53</v>
      </c>
      <c r="D26" s="23"/>
      <c r="E26" s="313"/>
      <c r="F26" s="597"/>
      <c r="G26" s="7"/>
      <c r="H26" s="3"/>
      <c r="I26" s="3"/>
      <c r="J26" s="3"/>
      <c r="K26" s="3"/>
      <c r="L26" s="3"/>
    </row>
    <row r="27" spans="1:12" x14ac:dyDescent="0.2">
      <c r="A27" s="3"/>
      <c r="B27" s="3"/>
      <c r="C27" s="7" t="s">
        <v>136</v>
      </c>
      <c r="D27" s="23"/>
      <c r="E27" s="313"/>
      <c r="F27" s="595"/>
      <c r="G27" s="596"/>
      <c r="H27" s="596"/>
      <c r="I27" s="596"/>
      <c r="J27" s="596"/>
      <c r="K27" s="596"/>
      <c r="L27" s="596"/>
    </row>
    <row r="28" spans="1:12" x14ac:dyDescent="0.2">
      <c r="A28" s="3"/>
      <c r="B28" s="3"/>
      <c r="C28" s="24" t="s">
        <v>93</v>
      </c>
      <c r="D28" s="25"/>
      <c r="E28" s="313"/>
      <c r="F28" s="415" t="s">
        <v>365</v>
      </c>
      <c r="G28" s="567"/>
      <c r="H28" s="568"/>
      <c r="I28" s="568"/>
      <c r="J28" s="568"/>
      <c r="K28" s="568"/>
      <c r="L28" s="569"/>
    </row>
    <row r="29" spans="1:12" x14ac:dyDescent="0.2">
      <c r="A29" s="3"/>
      <c r="B29" s="3"/>
      <c r="C29" s="522" t="s">
        <v>54</v>
      </c>
      <c r="D29" s="602"/>
      <c r="E29" s="79">
        <f>SUM(E18:E28)</f>
        <v>0</v>
      </c>
      <c r="F29" s="63"/>
      <c r="G29" s="570"/>
      <c r="H29" s="571"/>
      <c r="I29" s="571"/>
      <c r="J29" s="571"/>
      <c r="K29" s="571"/>
      <c r="L29" s="572"/>
    </row>
    <row r="30" spans="1:12" x14ac:dyDescent="0.2">
      <c r="A30" s="3"/>
      <c r="B30" s="3"/>
      <c r="C30" s="9"/>
      <c r="D30" s="9"/>
      <c r="E30" s="88"/>
      <c r="F30" s="88"/>
      <c r="G30" s="7"/>
      <c r="H30" s="3"/>
      <c r="I30" s="3"/>
      <c r="J30" s="3"/>
      <c r="K30" s="3"/>
      <c r="L30" s="3"/>
    </row>
    <row r="31" spans="1:12" x14ac:dyDescent="0.2">
      <c r="A31" s="13" t="s">
        <v>55</v>
      </c>
      <c r="B31" s="3"/>
      <c r="C31" s="3"/>
      <c r="D31" s="11"/>
      <c r="E31" s="3"/>
      <c r="F31" s="39"/>
      <c r="G31" s="7"/>
      <c r="H31" s="3"/>
      <c r="I31" s="3"/>
      <c r="J31" s="3"/>
      <c r="K31" s="3"/>
      <c r="L31" s="3"/>
    </row>
    <row r="32" spans="1:12" x14ac:dyDescent="0.2">
      <c r="A32" s="3"/>
      <c r="B32" s="4"/>
      <c r="C32" s="3" t="s">
        <v>171</v>
      </c>
      <c r="D32" s="33" t="s">
        <v>173</v>
      </c>
      <c r="E32" s="87">
        <f>IF('6.1.c.Efic_ETE_Proj'!H32=0,0,E29/'6.1.c.Efic_ETE_Proj'!H32)</f>
        <v>0</v>
      </c>
      <c r="F32" s="87">
        <f>IF('6.1.c.Efic_ETE_Proj'!H32=0,0,F29/'6.1.c.Efic_ETE_Proj'!H32)</f>
        <v>0</v>
      </c>
      <c r="G32" s="7"/>
      <c r="H32" s="3"/>
      <c r="I32" s="3"/>
      <c r="J32" s="3"/>
      <c r="K32" s="3"/>
      <c r="L32" s="3"/>
    </row>
    <row r="33" spans="1:12" x14ac:dyDescent="0.2">
      <c r="A33" s="3"/>
      <c r="B33" s="13"/>
      <c r="C33" s="3" t="s">
        <v>172</v>
      </c>
      <c r="D33" s="33" t="s">
        <v>173</v>
      </c>
      <c r="E33" s="87">
        <f>IF('6.1.c.Efic_ETE_Proj'!F32=0,0,E29/'6.1.c.Efic_ETE_Proj'!F32)</f>
        <v>0</v>
      </c>
      <c r="F33" s="87">
        <f>IF('6.1.c.Efic_ETE_Proj'!F32=0,0,F29/'6.1.c.Efic_ETE_Proj'!F32)</f>
        <v>0</v>
      </c>
      <c r="G33" s="7"/>
      <c r="H33" s="3"/>
      <c r="I33" s="3"/>
      <c r="J33" s="3"/>
      <c r="K33" s="3"/>
      <c r="L33" s="3"/>
    </row>
    <row r="34" spans="1:12" x14ac:dyDescent="0.2">
      <c r="A34" s="3"/>
      <c r="B34" s="13"/>
      <c r="C34" s="3"/>
      <c r="D34" s="33"/>
      <c r="E34" s="87"/>
      <c r="F34" s="87"/>
      <c r="G34" s="7"/>
      <c r="H34" s="3"/>
      <c r="I34" s="3"/>
      <c r="J34" s="3"/>
      <c r="K34" s="3"/>
      <c r="L34" s="3"/>
    </row>
    <row r="35" spans="1:12" ht="13.5" x14ac:dyDescent="0.25">
      <c r="A35" s="6" t="s">
        <v>329</v>
      </c>
      <c r="B35" s="6"/>
      <c r="C35" s="3"/>
      <c r="D35" s="16"/>
      <c r="E35" s="3"/>
      <c r="F35" s="3"/>
      <c r="G35" s="11"/>
      <c r="H35" s="7"/>
      <c r="I35" s="3"/>
      <c r="J35" s="3"/>
      <c r="K35" s="3"/>
      <c r="L35" s="3"/>
    </row>
    <row r="36" spans="1:12" ht="13.5" x14ac:dyDescent="0.25">
      <c r="A36" s="6"/>
      <c r="B36" s="6"/>
      <c r="C36" s="3"/>
      <c r="D36" s="16"/>
      <c r="E36" s="3"/>
      <c r="F36" s="3"/>
      <c r="G36" s="11"/>
      <c r="H36" s="7"/>
      <c r="I36" s="3"/>
      <c r="J36" s="3"/>
      <c r="K36" s="3"/>
      <c r="L36" s="3"/>
    </row>
    <row r="37" spans="1:12" ht="13.5" x14ac:dyDescent="0.25">
      <c r="A37" s="6"/>
      <c r="B37" s="6"/>
      <c r="C37" s="522" t="s">
        <v>81</v>
      </c>
      <c r="D37" s="602"/>
      <c r="E37" s="55" t="s">
        <v>119</v>
      </c>
      <c r="F37" s="324" t="s">
        <v>118</v>
      </c>
      <c r="G37" s="521" t="s">
        <v>256</v>
      </c>
      <c r="H37" s="594"/>
      <c r="I37" s="594"/>
      <c r="J37" s="594"/>
      <c r="K37" s="594"/>
      <c r="L37" s="594"/>
    </row>
    <row r="38" spans="1:12" x14ac:dyDescent="0.2">
      <c r="A38" s="3"/>
      <c r="B38" s="6"/>
      <c r="C38" s="40" t="s">
        <v>265</v>
      </c>
      <c r="D38" s="41"/>
      <c r="E38" s="314"/>
      <c r="F38" s="325">
        <f>IF(E41=0,0,E38/E$41)</f>
        <v>0</v>
      </c>
      <c r="G38" s="592"/>
      <c r="H38" s="593"/>
      <c r="I38" s="593"/>
      <c r="J38" s="593"/>
      <c r="K38" s="593"/>
      <c r="L38" s="593"/>
    </row>
    <row r="39" spans="1:12" x14ac:dyDescent="0.2">
      <c r="A39" s="3"/>
      <c r="B39" s="3"/>
      <c r="C39" s="40" t="s">
        <v>117</v>
      </c>
      <c r="D39" s="41"/>
      <c r="E39" s="314"/>
      <c r="F39" s="325">
        <f>IF(E39=0,0,E39/E$41)</f>
        <v>0</v>
      </c>
      <c r="G39" s="592"/>
      <c r="H39" s="593"/>
      <c r="I39" s="593"/>
      <c r="J39" s="593"/>
      <c r="K39" s="593"/>
      <c r="L39" s="593"/>
    </row>
    <row r="40" spans="1:12" x14ac:dyDescent="0.2">
      <c r="A40" s="3"/>
      <c r="B40" s="3"/>
      <c r="C40" s="40" t="s">
        <v>93</v>
      </c>
      <c r="D40" s="41"/>
      <c r="E40" s="314"/>
      <c r="F40" s="325">
        <f>IF(E40=0,0,E40/E$41)</f>
        <v>0</v>
      </c>
      <c r="G40" s="592"/>
      <c r="H40" s="593"/>
      <c r="I40" s="593"/>
      <c r="J40" s="593"/>
      <c r="K40" s="593"/>
      <c r="L40" s="593"/>
    </row>
    <row r="41" spans="1:12" x14ac:dyDescent="0.2">
      <c r="A41" s="3"/>
      <c r="B41" s="3"/>
      <c r="C41" s="40" t="s">
        <v>54</v>
      </c>
      <c r="D41" s="41"/>
      <c r="E41" s="42">
        <f>IF(F29=0,E29,F29)</f>
        <v>0</v>
      </c>
      <c r="F41" s="325">
        <f>IF(E41=0,0,SUM(F38:F40))</f>
        <v>0</v>
      </c>
      <c r="G41" s="521"/>
      <c r="H41" s="594"/>
      <c r="I41" s="594"/>
      <c r="J41" s="594"/>
      <c r="K41" s="594"/>
      <c r="L41" s="594"/>
    </row>
    <row r="42" spans="1:12" x14ac:dyDescent="0.2">
      <c r="A42" s="3"/>
      <c r="B42" s="13"/>
      <c r="C42" s="3"/>
      <c r="D42" s="33"/>
      <c r="E42" s="87"/>
      <c r="F42" s="87"/>
      <c r="G42" s="7"/>
      <c r="H42" s="1"/>
      <c r="I42" s="3"/>
      <c r="J42" s="3"/>
      <c r="K42" s="3"/>
      <c r="L42" s="3"/>
    </row>
    <row r="43" spans="1:12" x14ac:dyDescent="0.2">
      <c r="A43" s="6" t="s">
        <v>330</v>
      </c>
      <c r="B43" s="13"/>
      <c r="C43" s="3"/>
      <c r="D43" s="33"/>
      <c r="E43" s="87"/>
      <c r="F43" s="87"/>
      <c r="G43" s="7"/>
      <c r="H43" s="3"/>
      <c r="I43" s="3"/>
      <c r="J43" s="3"/>
      <c r="K43" s="3"/>
      <c r="L43" s="3"/>
    </row>
    <row r="44" spans="1: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">
      <c r="A45" s="3" t="s">
        <v>96</v>
      </c>
      <c r="B45" s="3"/>
      <c r="C45" s="3"/>
      <c r="D45" s="11"/>
      <c r="E45" s="3"/>
      <c r="F45" s="3"/>
      <c r="G45" s="3"/>
      <c r="H45" s="3"/>
      <c r="I45" s="3"/>
      <c r="J45" s="3"/>
      <c r="K45" s="3"/>
      <c r="L45" s="3"/>
    </row>
    <row r="46" spans="1: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25.5" x14ac:dyDescent="0.2">
      <c r="A47" s="3"/>
      <c r="B47" s="3"/>
      <c r="C47" s="504" t="s">
        <v>94</v>
      </c>
      <c r="D47" s="505"/>
      <c r="E47" s="28" t="s">
        <v>89</v>
      </c>
      <c r="F47" s="28" t="s">
        <v>34</v>
      </c>
      <c r="G47" s="27" t="s">
        <v>35</v>
      </c>
      <c r="H47" s="1"/>
      <c r="I47" s="1"/>
      <c r="J47" s="1"/>
      <c r="K47" s="1"/>
      <c r="L47" s="1"/>
    </row>
    <row r="48" spans="1:12" x14ac:dyDescent="0.2">
      <c r="A48" s="3"/>
      <c r="B48" s="3"/>
      <c r="C48" s="506"/>
      <c r="D48" s="507"/>
      <c r="E48" s="30" t="s">
        <v>56</v>
      </c>
      <c r="F48" s="30" t="s">
        <v>56</v>
      </c>
      <c r="G48" s="29" t="s">
        <v>56</v>
      </c>
      <c r="H48" s="1"/>
      <c r="I48" s="1"/>
      <c r="J48" s="1"/>
      <c r="K48" s="1"/>
      <c r="L48" s="1"/>
    </row>
    <row r="49" spans="1:12" x14ac:dyDescent="0.2">
      <c r="A49" s="3"/>
      <c r="B49" s="3"/>
      <c r="C49" s="21" t="s">
        <v>95</v>
      </c>
      <c r="D49" s="21"/>
      <c r="E49" s="315"/>
      <c r="F49" s="315"/>
      <c r="G49" s="313"/>
      <c r="H49" s="2"/>
      <c r="I49" s="1"/>
      <c r="J49" s="1"/>
      <c r="K49" s="1"/>
      <c r="L49" s="1"/>
    </row>
    <row r="50" spans="1:12" x14ac:dyDescent="0.2">
      <c r="A50" s="3"/>
      <c r="B50" s="3"/>
      <c r="C50" s="7" t="s">
        <v>91</v>
      </c>
      <c r="D50" s="7"/>
      <c r="E50" s="315"/>
      <c r="F50" s="315"/>
      <c r="G50" s="313"/>
      <c r="H50" s="2"/>
      <c r="I50" s="1"/>
      <c r="J50" s="1"/>
      <c r="K50" s="1"/>
      <c r="L50" s="1"/>
    </row>
    <row r="51" spans="1:12" x14ac:dyDescent="0.2">
      <c r="A51" s="3"/>
      <c r="B51" s="3"/>
      <c r="C51" s="7" t="s">
        <v>92</v>
      </c>
      <c r="D51" s="7"/>
      <c r="E51" s="315"/>
      <c r="F51" s="315"/>
      <c r="G51" s="313"/>
      <c r="H51" s="2"/>
      <c r="I51" s="1"/>
      <c r="J51" s="1"/>
      <c r="K51" s="1"/>
      <c r="L51" s="1"/>
    </row>
    <row r="52" spans="1:12" x14ac:dyDescent="0.2">
      <c r="A52" s="3"/>
      <c r="B52" s="3"/>
      <c r="C52" s="24" t="s">
        <v>93</v>
      </c>
      <c r="D52" s="24"/>
      <c r="E52" s="315"/>
      <c r="F52" s="315"/>
      <c r="G52" s="313"/>
      <c r="H52" s="2"/>
      <c r="I52" s="1"/>
      <c r="J52" s="1"/>
      <c r="K52" s="1"/>
      <c r="L52" s="1"/>
    </row>
    <row r="53" spans="1:12" x14ac:dyDescent="0.2">
      <c r="A53" s="3"/>
      <c r="B53" s="3"/>
      <c r="C53" s="40"/>
      <c r="D53" s="41" t="s">
        <v>54</v>
      </c>
      <c r="E53" s="42">
        <f>SUM(E49:E52)</f>
        <v>0</v>
      </c>
      <c r="F53" s="56">
        <f>SUM(F49:F52)</f>
        <v>0</v>
      </c>
      <c r="G53" s="42">
        <f>SUM(G49:G52)</f>
        <v>0</v>
      </c>
      <c r="H53" s="2"/>
      <c r="I53" s="1"/>
      <c r="J53" s="1"/>
      <c r="K53" s="1"/>
      <c r="L53" s="1"/>
    </row>
    <row r="54" spans="1:12" x14ac:dyDescent="0.2">
      <c r="A54" s="3"/>
      <c r="B54" s="3"/>
      <c r="C54" s="3"/>
      <c r="D54" s="3"/>
      <c r="E54" s="3"/>
      <c r="F54" s="3"/>
      <c r="G54" s="3"/>
      <c r="H54" s="1"/>
      <c r="I54" s="1"/>
      <c r="J54" s="1"/>
      <c r="K54" s="1"/>
      <c r="L54" s="1"/>
    </row>
    <row r="55" spans="1:12" ht="13.5" x14ac:dyDescent="0.25">
      <c r="A55" s="3"/>
      <c r="B55" s="3"/>
      <c r="C55" s="16" t="s">
        <v>90</v>
      </c>
      <c r="D55" s="3"/>
      <c r="E55" s="3"/>
      <c r="F55" s="3"/>
      <c r="G55" s="3"/>
      <c r="H55" s="1"/>
      <c r="I55" s="1"/>
      <c r="J55" s="1"/>
      <c r="K55" s="1"/>
      <c r="L55" s="1"/>
    </row>
    <row r="56" spans="1:12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">
      <c r="A57" s="3" t="s">
        <v>97</v>
      </c>
      <c r="B57" s="3"/>
      <c r="C57" s="3"/>
      <c r="D57" s="3"/>
      <c r="E57" s="33"/>
      <c r="F57" s="33"/>
      <c r="G57" s="33"/>
      <c r="H57" s="3"/>
      <c r="I57" s="3"/>
      <c r="J57" s="3"/>
      <c r="K57" s="3"/>
      <c r="L57" s="3"/>
    </row>
    <row r="58" spans="1:12" x14ac:dyDescent="0.2">
      <c r="A58" s="3"/>
      <c r="B58" s="3"/>
      <c r="C58" s="3"/>
      <c r="D58" s="3"/>
      <c r="E58" s="33"/>
      <c r="F58" s="33"/>
      <c r="G58" s="9"/>
      <c r="H58" s="3"/>
      <c r="I58" s="3"/>
      <c r="J58" s="3"/>
      <c r="K58" s="3"/>
      <c r="L58" s="3"/>
    </row>
    <row r="59" spans="1:12" ht="25.5" x14ac:dyDescent="0.2">
      <c r="A59" s="3"/>
      <c r="B59" s="3"/>
      <c r="C59" s="600" t="s">
        <v>100</v>
      </c>
      <c r="D59" s="601"/>
      <c r="E59" s="20" t="s">
        <v>89</v>
      </c>
      <c r="F59" s="20" t="s">
        <v>34</v>
      </c>
      <c r="G59" s="18" t="s">
        <v>35</v>
      </c>
      <c r="H59" s="1"/>
      <c r="I59" s="3"/>
      <c r="J59" s="1"/>
      <c r="K59" s="1"/>
      <c r="L59" s="1"/>
    </row>
    <row r="60" spans="1:12" x14ac:dyDescent="0.2">
      <c r="A60" s="3"/>
      <c r="B60" s="3"/>
      <c r="C60" s="21" t="s">
        <v>98</v>
      </c>
      <c r="D60" s="22"/>
      <c r="E60" s="43">
        <f>IF('6.2.b.Efic_ETE_Exist'!F26=0,0,E53*1000/('6.2.b.Efic_ETE_Exist'!F26*86400*30))</f>
        <v>0</v>
      </c>
      <c r="F60" s="43">
        <f>IF('6.1.c.Efic_ETE_Proj'!F27=0,0,F53*1000/('6.1.c.Efic_ETE_Proj'!F27*86400*30))</f>
        <v>0</v>
      </c>
      <c r="G60" s="44">
        <f>IF('6.1.c.Efic_ETE_Proj'!H27=0,0,G53*1000/('6.1.c.Efic_ETE_Proj'!H27*86400*30))</f>
        <v>0</v>
      </c>
      <c r="H60" s="1"/>
      <c r="I60" s="3"/>
      <c r="J60" s="1"/>
      <c r="K60" s="1"/>
      <c r="L60" s="1"/>
    </row>
    <row r="61" spans="1:12" x14ac:dyDescent="0.2">
      <c r="A61" s="3"/>
      <c r="B61" s="3"/>
      <c r="C61" s="7" t="s">
        <v>295</v>
      </c>
      <c r="D61" s="23"/>
      <c r="E61" s="387">
        <f>IF('6.2.b.Efic_ETE_Exist'!F31=0,0,E53/'6.2.b.Efic_ETE_Exist'!F31)</f>
        <v>0</v>
      </c>
      <c r="F61" s="387">
        <f>IF('6.1.c.Efic_ETE_Proj'!F32=0,0,F53/'6.1.c.Efic_ETE_Proj'!F32)</f>
        <v>0</v>
      </c>
      <c r="G61" s="388">
        <f>IF('6.1.c.Efic_ETE_Proj'!H32=0,0,G53/'6.1.c.Efic_ETE_Proj'!H32)</f>
        <v>0</v>
      </c>
      <c r="H61" s="1"/>
      <c r="I61" s="3"/>
      <c r="J61" s="1"/>
      <c r="K61" s="1"/>
      <c r="L61" s="1"/>
    </row>
    <row r="62" spans="1:12" x14ac:dyDescent="0.2">
      <c r="A62" s="3"/>
      <c r="B62" s="3"/>
      <c r="C62" s="24" t="s">
        <v>99</v>
      </c>
      <c r="D62" s="25"/>
      <c r="E62" s="43">
        <f>IF(('6.2.b.Efic_ETE_Exist'!E51-'6.2.b.Efic_ETE_Exist'!F51)=0,0,E53/(('6.2.b.Efic_ETE_Exist'!E51-'6.2.b.Efic_ETE_Exist'!F51)*30))</f>
        <v>0</v>
      </c>
      <c r="F62" s="43">
        <f>IF(('6.1.c.Efic_ETE_Proj'!E52-'6.1.c.Efic_ETE_Proj'!F52)=0,0,F53/(('6.1.c.Efic_ETE_Proj'!E52-'6.1.c.Efic_ETE_Proj'!F52)*30))</f>
        <v>0</v>
      </c>
      <c r="G62" s="44">
        <f>IF(('6.1.c.Efic_ETE_Proj'!H52-'6.1.c.Efic_ETE_Proj'!I52)=0,0,G53/(('6.1.c.Efic_ETE_Proj'!H52-'6.1.c.Efic_ETE_Proj'!I52)*30))</f>
        <v>0</v>
      </c>
      <c r="H62" s="1"/>
      <c r="I62" s="3"/>
      <c r="J62" s="1"/>
      <c r="K62" s="1"/>
      <c r="L62" s="1"/>
    </row>
    <row r="63" spans="1:12" x14ac:dyDescent="0.2">
      <c r="A63" s="3"/>
      <c r="B63" s="3"/>
      <c r="C63" s="3"/>
      <c r="D63" s="3"/>
      <c r="E63" s="3"/>
      <c r="F63" s="11"/>
      <c r="G63" s="7"/>
      <c r="H63" s="1"/>
      <c r="I63" s="3"/>
      <c r="J63" s="1"/>
      <c r="K63" s="1"/>
      <c r="L63" s="1"/>
    </row>
    <row r="64" spans="1:12" ht="13.5" x14ac:dyDescent="0.25">
      <c r="A64" s="3"/>
      <c r="B64" s="3"/>
      <c r="C64" s="16" t="s">
        <v>90</v>
      </c>
      <c r="D64" s="3"/>
      <c r="E64" s="3"/>
      <c r="F64" s="11"/>
      <c r="G64" s="7"/>
      <c r="H64" s="1"/>
      <c r="I64" s="3"/>
      <c r="J64" s="1"/>
      <c r="K64" s="1"/>
      <c r="L64" s="1"/>
    </row>
    <row r="65" spans="1:12" ht="13.5" x14ac:dyDescent="0.25">
      <c r="A65" s="3"/>
      <c r="B65" s="3"/>
      <c r="C65" s="3"/>
      <c r="D65" s="16"/>
      <c r="E65" s="3"/>
      <c r="F65" s="3"/>
      <c r="G65" s="11"/>
      <c r="H65" s="7"/>
      <c r="I65" s="3"/>
      <c r="J65" s="3"/>
      <c r="K65" s="3"/>
      <c r="L65" s="3"/>
    </row>
    <row r="66" spans="1:12" ht="13.5" x14ac:dyDescent="0.25">
      <c r="A66" s="3"/>
      <c r="B66" s="3"/>
      <c r="C66" s="3"/>
      <c r="D66" s="16"/>
      <c r="E66" s="3"/>
      <c r="F66" s="3"/>
      <c r="G66" s="11"/>
      <c r="H66" s="7"/>
      <c r="I66" s="3"/>
      <c r="J66" s="3"/>
      <c r="K66" s="3"/>
      <c r="L66" s="3"/>
    </row>
    <row r="67" spans="1:12" ht="13.5" x14ac:dyDescent="0.25">
      <c r="A67" s="3"/>
      <c r="B67" s="3"/>
      <c r="C67" s="3"/>
      <c r="D67" s="16"/>
      <c r="E67" s="3"/>
      <c r="F67" s="3"/>
      <c r="G67" s="11"/>
      <c r="H67" s="7"/>
      <c r="I67" s="3"/>
      <c r="J67" s="3"/>
      <c r="K67" s="3"/>
      <c r="L67" s="3"/>
    </row>
    <row r="68" spans="1:12" ht="13.5" x14ac:dyDescent="0.25">
      <c r="A68" s="4"/>
      <c r="B68" s="3"/>
      <c r="C68" s="3"/>
      <c r="D68" s="16"/>
      <c r="E68" s="3"/>
      <c r="F68" s="3"/>
      <c r="G68" s="11"/>
      <c r="H68" s="7"/>
      <c r="I68" s="3"/>
      <c r="J68" s="3"/>
      <c r="K68" s="3"/>
      <c r="L68" s="3"/>
    </row>
    <row r="69" spans="1:12" ht="13.5" x14ac:dyDescent="0.25">
      <c r="A69" s="3"/>
      <c r="B69" s="3"/>
      <c r="C69" s="3"/>
      <c r="D69" s="16"/>
      <c r="E69" s="3"/>
      <c r="F69" s="3"/>
      <c r="G69" s="11"/>
      <c r="H69" s="7"/>
      <c r="I69" s="3"/>
      <c r="J69" s="3"/>
      <c r="K69" s="3"/>
      <c r="L69" s="3"/>
    </row>
    <row r="70" spans="1:12" ht="13.5" x14ac:dyDescent="0.25">
      <c r="A70" s="4"/>
      <c r="B70" s="3"/>
      <c r="C70" s="3"/>
      <c r="D70" s="16"/>
      <c r="E70" s="3"/>
      <c r="F70" s="3"/>
      <c r="G70" s="11"/>
      <c r="H70" s="7"/>
      <c r="I70" s="3"/>
      <c r="J70" s="3"/>
      <c r="K70" s="3"/>
      <c r="L70" s="3"/>
    </row>
  </sheetData>
  <sheetProtection password="D5CF" sheet="1" objects="1" scenarios="1"/>
  <mergeCells count="17">
    <mergeCell ref="C8:E8"/>
    <mergeCell ref="C59:D59"/>
    <mergeCell ref="C29:D29"/>
    <mergeCell ref="C16:D17"/>
    <mergeCell ref="C37:D37"/>
    <mergeCell ref="C47:D48"/>
    <mergeCell ref="L2:L3"/>
    <mergeCell ref="G40:L40"/>
    <mergeCell ref="G41:L41"/>
    <mergeCell ref="G37:L37"/>
    <mergeCell ref="G38:L38"/>
    <mergeCell ref="G28:L29"/>
    <mergeCell ref="F5:I5"/>
    <mergeCell ref="F27:L27"/>
    <mergeCell ref="F17:F26"/>
    <mergeCell ref="F16:L16"/>
    <mergeCell ref="G39:L39"/>
  </mergeCells>
  <phoneticPr fontId="0" type="noConversion"/>
  <conditionalFormatting sqref="E41:F41 E60:G62">
    <cfRule type="cellIs" dxfId="4" priority="1" stopIfTrue="1" operator="equal">
      <formula>0</formula>
    </cfRule>
  </conditionalFormatting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showZeros="0" view="pageBreakPreview" zoomScale="75" zoomScaleNormal="75" zoomScaleSheetLayoutView="75" workbookViewId="0">
      <selection activeCell="AF45" sqref="AF45"/>
    </sheetView>
  </sheetViews>
  <sheetFormatPr defaultRowHeight="12.75" x14ac:dyDescent="0.2"/>
  <cols>
    <col min="1" max="1" width="10.85546875" customWidth="1"/>
    <col min="2" max="2" width="10.42578125" bestFit="1" customWidth="1"/>
    <col min="3" max="4" width="8.42578125" customWidth="1"/>
    <col min="5" max="5" width="4.85546875" customWidth="1"/>
    <col min="6" max="6" width="2.7109375" customWidth="1"/>
    <col min="7" max="7" width="4.85546875" bestFit="1" customWidth="1"/>
    <col min="8" max="8" width="3.140625" customWidth="1"/>
    <col min="9" max="9" width="4.42578125" customWidth="1"/>
    <col min="10" max="10" width="2.28515625" customWidth="1"/>
    <col min="11" max="11" width="5" customWidth="1"/>
    <col min="12" max="12" width="3.7109375" customWidth="1"/>
    <col min="13" max="13" width="4.7109375" customWidth="1"/>
    <col min="14" max="14" width="1.85546875" bestFit="1" customWidth="1"/>
    <col min="15" max="15" width="4.5703125" customWidth="1"/>
    <col min="16" max="16" width="3" bestFit="1" customWidth="1"/>
    <col min="17" max="20" width="8.42578125" customWidth="1"/>
  </cols>
  <sheetData>
    <row r="1" spans="1:20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0" s="186" customFormat="1" ht="15.75" customHeight="1" x14ac:dyDescent="0.25">
      <c r="B2" s="178"/>
      <c r="C2" s="178"/>
      <c r="D2" s="606" t="s">
        <v>312</v>
      </c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178"/>
      <c r="T2" s="476" t="s">
        <v>390</v>
      </c>
    </row>
    <row r="3" spans="1:20" s="186" customFormat="1" ht="24" customHeight="1" x14ac:dyDescent="0.2">
      <c r="B3" s="178"/>
      <c r="C3" s="178"/>
      <c r="D3" s="607" t="s">
        <v>200</v>
      </c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207"/>
      <c r="T3" s="477"/>
    </row>
    <row r="4" spans="1:20" s="136" customFormat="1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  <c r="M4" s="135"/>
      <c r="N4" s="135"/>
      <c r="O4" s="135"/>
      <c r="P4" s="135"/>
      <c r="Q4" s="135"/>
      <c r="R4" s="135"/>
      <c r="S4" s="135"/>
      <c r="T4" s="135"/>
    </row>
    <row r="5" spans="1:20" s="136" customFormat="1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468"/>
      <c r="K5" s="468"/>
      <c r="L5" s="468"/>
      <c r="M5" s="243" t="str">
        <f>IF(N5="","","UF")</f>
        <v/>
      </c>
      <c r="N5" s="675" t="str">
        <f>IF('1.Identificacao'!$L$18="","",'1.Identificacao'!$L$18)</f>
        <v/>
      </c>
      <c r="O5" s="675"/>
      <c r="P5" s="135"/>
      <c r="Q5" s="135"/>
      <c r="R5" s="135"/>
      <c r="S5" s="135"/>
      <c r="T5" s="135"/>
    </row>
    <row r="6" spans="1:20" s="136" customFormat="1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  <c r="M6" s="135"/>
      <c r="N6" s="135"/>
      <c r="O6" s="135"/>
      <c r="P6" s="135"/>
      <c r="Q6" s="135"/>
      <c r="R6" s="135"/>
      <c r="S6" s="135"/>
      <c r="T6" s="135"/>
    </row>
    <row r="7" spans="1:20" s="136" customFormat="1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  <c r="M7" s="135"/>
      <c r="N7" s="135"/>
      <c r="O7" s="135"/>
      <c r="P7" s="135"/>
      <c r="Q7" s="135"/>
      <c r="R7" s="135"/>
      <c r="S7" s="135"/>
      <c r="T7" s="135"/>
    </row>
    <row r="8" spans="1:20" s="136" customFormat="1" x14ac:dyDescent="0.2">
      <c r="A8" s="178" t="str">
        <f>IF('1.Identificacao'!A8="","",'1.Identificacao'!A8)</f>
        <v/>
      </c>
      <c r="B8" s="180"/>
      <c r="C8" s="480" t="str">
        <f>IF('1.Identificacao'!C8=""," ",'1.Identificacao'!C8)</f>
        <v xml:space="preserve"> </v>
      </c>
      <c r="D8" s="480"/>
      <c r="E8" s="452"/>
      <c r="F8" s="452"/>
      <c r="G8" s="178"/>
      <c r="H8" s="178"/>
      <c r="I8" s="179"/>
      <c r="J8" s="178"/>
      <c r="K8" s="178"/>
      <c r="L8" s="182"/>
      <c r="M8" s="135"/>
      <c r="N8" s="135"/>
      <c r="O8" s="135"/>
      <c r="P8" s="135"/>
      <c r="Q8" s="135"/>
      <c r="R8" s="135"/>
      <c r="S8" s="135"/>
      <c r="T8" s="135"/>
    </row>
    <row r="9" spans="1:20" s="136" customFormat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35"/>
      <c r="N9" s="135"/>
      <c r="O9" s="135"/>
      <c r="P9" s="135"/>
      <c r="Q9" s="135"/>
      <c r="R9" s="135"/>
      <c r="S9" s="135"/>
      <c r="T9" s="135"/>
    </row>
    <row r="10" spans="1:20" ht="23.25" x14ac:dyDescent="0.35">
      <c r="A10" s="112" t="s">
        <v>331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"/>
      <c r="N10" s="1"/>
      <c r="O10" s="1"/>
      <c r="P10" s="1"/>
      <c r="Q10" s="1"/>
      <c r="R10" s="1"/>
      <c r="S10" s="1"/>
      <c r="T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">
      <c r="A12" s="6" t="s">
        <v>332</v>
      </c>
      <c r="B12" s="3"/>
      <c r="C12" s="3"/>
      <c r="D12" s="3"/>
      <c r="E12" s="3"/>
      <c r="F12" s="3"/>
      <c r="G12" s="3"/>
      <c r="H12" s="11"/>
      <c r="I12" s="7"/>
      <c r="J12" s="3"/>
      <c r="K12" s="3"/>
      <c r="L12" s="3"/>
      <c r="M12" s="1"/>
      <c r="N12" s="1"/>
      <c r="O12" s="1"/>
      <c r="P12" s="1"/>
      <c r="Q12" s="1"/>
      <c r="R12" s="1"/>
      <c r="S12" s="1"/>
      <c r="T12" s="1"/>
    </row>
    <row r="13" spans="1:20" x14ac:dyDescent="0.2">
      <c r="A13" s="6"/>
      <c r="B13" s="14"/>
      <c r="C13" s="14"/>
      <c r="D13" s="14"/>
      <c r="E13" s="14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x14ac:dyDescent="0.2">
      <c r="A14" s="6"/>
      <c r="B14" s="14"/>
      <c r="C14" s="14"/>
      <c r="D14" s="14"/>
      <c r="E14" s="14"/>
      <c r="F14" s="3"/>
      <c r="G14" s="3"/>
      <c r="H14" s="3"/>
      <c r="I14" s="3"/>
      <c r="J14" s="3"/>
      <c r="K14" s="3"/>
      <c r="L14" s="3"/>
      <c r="M14" s="1"/>
      <c r="N14" s="1"/>
      <c r="O14" s="1"/>
      <c r="P14" s="1"/>
      <c r="Q14" s="1"/>
      <c r="R14" s="1"/>
      <c r="S14" s="1"/>
      <c r="T14" s="1"/>
    </row>
    <row r="15" spans="1:20" x14ac:dyDescent="0.2">
      <c r="A15" s="6"/>
      <c r="B15" s="14"/>
      <c r="C15" s="14"/>
      <c r="D15" s="14"/>
      <c r="E15" s="14"/>
      <c r="F15" s="3"/>
      <c r="G15" s="3"/>
      <c r="H15" s="3"/>
      <c r="I15" s="3"/>
      <c r="J15" s="3"/>
      <c r="K15" s="3"/>
      <c r="L15" s="3"/>
      <c r="M15" s="1"/>
      <c r="N15" s="1"/>
      <c r="O15" s="1"/>
      <c r="P15" s="1"/>
      <c r="Q15" s="1"/>
      <c r="R15" s="1"/>
      <c r="S15" s="1"/>
      <c r="T15" s="1"/>
    </row>
    <row r="16" spans="1:20" s="136" customFormat="1" ht="30" customHeight="1" x14ac:dyDescent="0.2">
      <c r="A16" s="673" t="s">
        <v>151</v>
      </c>
      <c r="B16" s="674"/>
      <c r="C16" s="669" t="s">
        <v>106</v>
      </c>
      <c r="D16" s="664"/>
      <c r="E16" s="664"/>
      <c r="F16" s="664"/>
      <c r="G16" s="664"/>
      <c r="H16" s="664"/>
      <c r="I16" s="664"/>
      <c r="J16" s="664"/>
      <c r="K16" s="664"/>
      <c r="L16" s="664"/>
      <c r="M16" s="664"/>
      <c r="N16" s="664"/>
      <c r="O16" s="664"/>
      <c r="P16" s="664"/>
      <c r="Q16" s="664"/>
      <c r="R16" s="664"/>
      <c r="S16" s="664"/>
      <c r="T16" s="664"/>
    </row>
    <row r="17" spans="1:35" s="136" customFormat="1" ht="12.75" customHeight="1" x14ac:dyDescent="0.2">
      <c r="A17" s="284"/>
      <c r="B17" s="285"/>
      <c r="C17" s="138" t="s">
        <v>107</v>
      </c>
      <c r="D17" s="288" t="s">
        <v>108</v>
      </c>
      <c r="E17" s="670" t="s">
        <v>104</v>
      </c>
      <c r="F17" s="671"/>
      <c r="G17" s="671"/>
      <c r="H17" s="672"/>
      <c r="I17" s="670" t="s">
        <v>109</v>
      </c>
      <c r="J17" s="671"/>
      <c r="K17" s="671"/>
      <c r="L17" s="672"/>
      <c r="M17" s="670" t="s">
        <v>110</v>
      </c>
      <c r="N17" s="671"/>
      <c r="O17" s="671"/>
      <c r="P17" s="672"/>
      <c r="Q17" s="138" t="s">
        <v>252</v>
      </c>
      <c r="R17" s="138" t="s">
        <v>253</v>
      </c>
      <c r="S17" s="138" t="s">
        <v>254</v>
      </c>
      <c r="T17" s="288" t="s">
        <v>255</v>
      </c>
    </row>
    <row r="18" spans="1:35" s="136" customFormat="1" hidden="1" x14ac:dyDescent="0.2">
      <c r="A18" s="286" t="s">
        <v>2</v>
      </c>
      <c r="B18" s="287"/>
      <c r="C18" s="139">
        <v>0.3</v>
      </c>
      <c r="D18" s="326">
        <v>0.5</v>
      </c>
      <c r="E18" s="666">
        <v>0.75</v>
      </c>
      <c r="F18" s="667"/>
      <c r="G18" s="667"/>
      <c r="H18" s="668"/>
      <c r="I18" s="666">
        <v>0.8</v>
      </c>
      <c r="J18" s="667"/>
      <c r="K18" s="667"/>
      <c r="L18" s="668"/>
      <c r="M18" s="666">
        <v>0.8</v>
      </c>
      <c r="N18" s="667"/>
      <c r="O18" s="667"/>
      <c r="P18" s="668"/>
      <c r="Q18" s="139">
        <v>0.85</v>
      </c>
      <c r="R18" s="139">
        <v>0.85</v>
      </c>
      <c r="S18" s="139">
        <v>0.85</v>
      </c>
      <c r="T18" s="326">
        <v>0.85</v>
      </c>
    </row>
    <row r="19" spans="1:35" s="136" customFormat="1" x14ac:dyDescent="0.2">
      <c r="A19" s="280" t="s">
        <v>3</v>
      </c>
      <c r="B19" s="281"/>
      <c r="C19" s="143">
        <v>0.3</v>
      </c>
      <c r="D19" s="140">
        <v>0.6</v>
      </c>
      <c r="E19" s="621">
        <v>0.75</v>
      </c>
      <c r="F19" s="622"/>
      <c r="G19" s="622"/>
      <c r="H19" s="623"/>
      <c r="I19" s="621">
        <v>0.85</v>
      </c>
      <c r="J19" s="622"/>
      <c r="K19" s="622"/>
      <c r="L19" s="623"/>
      <c r="M19" s="621">
        <v>0.85</v>
      </c>
      <c r="N19" s="622"/>
      <c r="O19" s="622"/>
      <c r="P19" s="623"/>
      <c r="Q19" s="143">
        <v>0.9</v>
      </c>
      <c r="R19" s="143">
        <v>0.9</v>
      </c>
      <c r="S19" s="143">
        <v>0.9</v>
      </c>
      <c r="T19" s="140">
        <v>0.9</v>
      </c>
    </row>
    <row r="20" spans="1:35" s="136" customFormat="1" x14ac:dyDescent="0.2">
      <c r="A20" s="280" t="s">
        <v>271</v>
      </c>
      <c r="B20" s="281"/>
      <c r="C20" s="143">
        <v>0.4</v>
      </c>
      <c r="D20" s="140">
        <v>0.6</v>
      </c>
      <c r="E20" s="140">
        <v>0.75</v>
      </c>
      <c r="F20" s="392" t="s">
        <v>141</v>
      </c>
      <c r="G20" s="141">
        <v>0.6</v>
      </c>
      <c r="H20" s="145" t="s">
        <v>142</v>
      </c>
      <c r="I20" s="140">
        <v>0.85</v>
      </c>
      <c r="J20" s="144" t="s">
        <v>141</v>
      </c>
      <c r="K20" s="141">
        <v>0.6</v>
      </c>
      <c r="L20" s="145" t="s">
        <v>142</v>
      </c>
      <c r="M20" s="140">
        <v>0.85</v>
      </c>
      <c r="N20" s="144" t="s">
        <v>141</v>
      </c>
      <c r="O20" s="141">
        <v>0.6</v>
      </c>
      <c r="P20" s="145" t="s">
        <v>142</v>
      </c>
      <c r="Q20" s="143">
        <v>0.9</v>
      </c>
      <c r="R20" s="143">
        <v>0.9</v>
      </c>
      <c r="S20" s="143">
        <v>0.9</v>
      </c>
      <c r="T20" s="140">
        <v>0.9</v>
      </c>
    </row>
    <row r="21" spans="1:35" s="136" customFormat="1" x14ac:dyDescent="0.2">
      <c r="A21" s="280" t="s">
        <v>5</v>
      </c>
      <c r="B21" s="281"/>
      <c r="C21" s="146"/>
      <c r="D21" s="291"/>
      <c r="E21" s="658"/>
      <c r="F21" s="659"/>
      <c r="G21" s="659"/>
      <c r="H21" s="660"/>
      <c r="I21" s="658"/>
      <c r="J21" s="659"/>
      <c r="K21" s="659"/>
      <c r="L21" s="660"/>
      <c r="M21" s="661">
        <v>0.99999000000000005</v>
      </c>
      <c r="N21" s="662"/>
      <c r="O21" s="662"/>
      <c r="P21" s="663"/>
      <c r="Q21" s="339" t="s">
        <v>111</v>
      </c>
      <c r="R21" s="340">
        <v>0.99999000000000005</v>
      </c>
      <c r="S21" s="339" t="s">
        <v>111</v>
      </c>
      <c r="T21" s="340">
        <v>0.99999000000000005</v>
      </c>
    </row>
    <row r="22" spans="1:35" s="136" customFormat="1" x14ac:dyDescent="0.2">
      <c r="A22" s="280" t="s">
        <v>272</v>
      </c>
      <c r="B22" s="281"/>
      <c r="C22" s="146"/>
      <c r="D22" s="291"/>
      <c r="E22" s="658"/>
      <c r="F22" s="659"/>
      <c r="G22" s="659"/>
      <c r="H22" s="660"/>
      <c r="I22" s="658"/>
      <c r="J22" s="659"/>
      <c r="K22" s="659"/>
      <c r="L22" s="660"/>
      <c r="M22" s="658"/>
      <c r="N22" s="659"/>
      <c r="O22" s="659"/>
      <c r="P22" s="660"/>
      <c r="Q22" s="146"/>
      <c r="R22" s="146"/>
      <c r="S22" s="143">
        <v>0.85</v>
      </c>
      <c r="T22" s="140">
        <v>0.85</v>
      </c>
    </row>
    <row r="23" spans="1:35" s="136" customFormat="1" x14ac:dyDescent="0.2">
      <c r="A23" s="280" t="s">
        <v>261</v>
      </c>
      <c r="B23" s="281"/>
      <c r="C23" s="146"/>
      <c r="D23" s="291"/>
      <c r="E23" s="344"/>
      <c r="F23" s="345"/>
      <c r="G23" s="345"/>
      <c r="H23" s="346"/>
      <c r="I23" s="344"/>
      <c r="J23" s="345"/>
      <c r="K23" s="345"/>
      <c r="L23" s="346"/>
      <c r="M23" s="344"/>
      <c r="N23" s="345"/>
      <c r="O23" s="345"/>
      <c r="P23" s="346"/>
      <c r="Q23" s="146"/>
      <c r="R23" s="146"/>
      <c r="S23" s="143" t="s">
        <v>261</v>
      </c>
      <c r="T23" s="140" t="s">
        <v>261</v>
      </c>
    </row>
    <row r="24" spans="1:35" s="136" customFormat="1" x14ac:dyDescent="0.2">
      <c r="A24" s="289" t="s">
        <v>39</v>
      </c>
      <c r="B24" s="290"/>
      <c r="C24" s="147"/>
      <c r="D24" s="148"/>
      <c r="E24" s="618"/>
      <c r="F24" s="619"/>
      <c r="G24" s="619"/>
      <c r="H24" s="620"/>
      <c r="I24" s="618"/>
      <c r="J24" s="619"/>
      <c r="K24" s="619"/>
      <c r="L24" s="620"/>
      <c r="M24" s="618"/>
      <c r="N24" s="619"/>
      <c r="O24" s="619"/>
      <c r="P24" s="620"/>
      <c r="Q24" s="147"/>
      <c r="R24" s="147"/>
      <c r="S24" s="328">
        <v>0.85</v>
      </c>
      <c r="T24" s="327">
        <v>0.85</v>
      </c>
    </row>
    <row r="25" spans="1:35" s="330" customFormat="1" ht="25.5" customHeight="1" x14ac:dyDescent="0.2">
      <c r="A25" s="664" t="s">
        <v>152</v>
      </c>
      <c r="B25" s="665"/>
      <c r="C25" s="656" t="s">
        <v>143</v>
      </c>
      <c r="D25" s="657"/>
      <c r="E25" s="657"/>
      <c r="F25" s="657"/>
      <c r="G25" s="657"/>
      <c r="H25" s="657"/>
      <c r="I25" s="657"/>
      <c r="J25" s="657"/>
      <c r="K25" s="657"/>
      <c r="L25" s="657"/>
      <c r="M25" s="657"/>
      <c r="N25" s="657"/>
      <c r="O25" s="657"/>
      <c r="P25" s="657"/>
      <c r="Q25" s="657"/>
      <c r="R25" s="657"/>
      <c r="S25" s="657"/>
      <c r="T25" s="657"/>
    </row>
    <row r="26" spans="1:35" s="136" customFormat="1" ht="12.75" customHeight="1" x14ac:dyDescent="0.2">
      <c r="A26" s="399" t="s">
        <v>112</v>
      </c>
      <c r="B26" s="149">
        <v>10000</v>
      </c>
      <c r="C26" s="150">
        <v>40</v>
      </c>
      <c r="D26" s="152">
        <v>70</v>
      </c>
      <c r="E26" s="610">
        <v>110</v>
      </c>
      <c r="F26" s="611"/>
      <c r="G26" s="611"/>
      <c r="H26" s="612"/>
      <c r="I26" s="610">
        <v>150</v>
      </c>
      <c r="J26" s="611"/>
      <c r="K26" s="611"/>
      <c r="L26" s="612"/>
      <c r="M26" s="610">
        <v>160</v>
      </c>
      <c r="N26" s="611"/>
      <c r="O26" s="611"/>
      <c r="P26" s="612"/>
      <c r="Q26" s="150">
        <v>190</v>
      </c>
      <c r="R26" s="150">
        <v>200</v>
      </c>
      <c r="S26" s="150">
        <v>230</v>
      </c>
      <c r="T26" s="152">
        <v>230</v>
      </c>
      <c r="AA26" s="443"/>
      <c r="AB26" s="443"/>
      <c r="AC26" s="443"/>
      <c r="AD26" s="443"/>
      <c r="AE26" s="443"/>
      <c r="AF26" s="443"/>
      <c r="AG26" s="443"/>
      <c r="AH26" s="443"/>
      <c r="AI26" s="443"/>
    </row>
    <row r="27" spans="1:35" s="136" customFormat="1" ht="12.75" customHeight="1" x14ac:dyDescent="0.2">
      <c r="A27" s="400" t="s">
        <v>306</v>
      </c>
      <c r="B27" s="151">
        <v>20000</v>
      </c>
      <c r="C27" s="150">
        <v>40</v>
      </c>
      <c r="D27" s="152">
        <v>50</v>
      </c>
      <c r="E27" s="610">
        <v>90</v>
      </c>
      <c r="F27" s="611"/>
      <c r="G27" s="611"/>
      <c r="H27" s="612"/>
      <c r="I27" s="610">
        <v>140</v>
      </c>
      <c r="J27" s="611"/>
      <c r="K27" s="611"/>
      <c r="L27" s="612"/>
      <c r="M27" s="610">
        <v>140</v>
      </c>
      <c r="N27" s="611"/>
      <c r="O27" s="611"/>
      <c r="P27" s="612"/>
      <c r="Q27" s="150">
        <v>180</v>
      </c>
      <c r="R27" s="150">
        <v>180</v>
      </c>
      <c r="S27" s="150">
        <v>200</v>
      </c>
      <c r="T27" s="152">
        <v>220</v>
      </c>
      <c r="AA27" s="443"/>
      <c r="AB27" s="443"/>
      <c r="AC27" s="443"/>
      <c r="AD27" s="443"/>
      <c r="AE27" s="443"/>
      <c r="AF27" s="443"/>
      <c r="AG27" s="443"/>
      <c r="AH27" s="443"/>
      <c r="AI27" s="443"/>
    </row>
    <row r="28" spans="1:35" s="136" customFormat="1" ht="12.75" customHeight="1" x14ac:dyDescent="0.2">
      <c r="A28" s="400" t="s">
        <v>307</v>
      </c>
      <c r="B28" s="151">
        <v>50000</v>
      </c>
      <c r="C28" s="150">
        <v>30</v>
      </c>
      <c r="D28" s="152">
        <v>40</v>
      </c>
      <c r="E28" s="610">
        <v>80</v>
      </c>
      <c r="F28" s="611"/>
      <c r="G28" s="611"/>
      <c r="H28" s="612"/>
      <c r="I28" s="610">
        <v>110</v>
      </c>
      <c r="J28" s="611"/>
      <c r="K28" s="611"/>
      <c r="L28" s="612"/>
      <c r="M28" s="610">
        <v>120</v>
      </c>
      <c r="N28" s="611"/>
      <c r="O28" s="611"/>
      <c r="P28" s="612"/>
      <c r="Q28" s="150">
        <v>150</v>
      </c>
      <c r="R28" s="150">
        <v>160</v>
      </c>
      <c r="S28" s="150">
        <v>190</v>
      </c>
      <c r="T28" s="152">
        <v>200</v>
      </c>
      <c r="AA28" s="443"/>
      <c r="AB28" s="443"/>
      <c r="AC28" s="443"/>
      <c r="AD28" s="443"/>
      <c r="AE28" s="443"/>
      <c r="AF28" s="443"/>
      <c r="AG28" s="443"/>
      <c r="AH28" s="443"/>
      <c r="AI28" s="443"/>
    </row>
    <row r="29" spans="1:35" s="136" customFormat="1" ht="12.75" customHeight="1" x14ac:dyDescent="0.2">
      <c r="A29" s="400" t="s">
        <v>308</v>
      </c>
      <c r="B29" s="151">
        <v>100000</v>
      </c>
      <c r="C29" s="150">
        <v>10</v>
      </c>
      <c r="D29" s="152">
        <v>40</v>
      </c>
      <c r="E29" s="610">
        <v>80</v>
      </c>
      <c r="F29" s="611"/>
      <c r="G29" s="611"/>
      <c r="H29" s="612"/>
      <c r="I29" s="610">
        <v>110</v>
      </c>
      <c r="J29" s="611"/>
      <c r="K29" s="611"/>
      <c r="L29" s="612"/>
      <c r="M29" s="610">
        <v>110</v>
      </c>
      <c r="N29" s="611"/>
      <c r="O29" s="611"/>
      <c r="P29" s="612"/>
      <c r="Q29" s="150">
        <v>140</v>
      </c>
      <c r="R29" s="150">
        <v>150</v>
      </c>
      <c r="S29" s="150">
        <v>180</v>
      </c>
      <c r="T29" s="152">
        <v>190</v>
      </c>
      <c r="AA29" s="443"/>
      <c r="AB29" s="443"/>
      <c r="AC29" s="443"/>
      <c r="AD29" s="443"/>
      <c r="AE29" s="443"/>
      <c r="AF29" s="443"/>
      <c r="AG29" s="443"/>
      <c r="AH29" s="443"/>
      <c r="AI29" s="443"/>
    </row>
    <row r="30" spans="1:35" s="136" customFormat="1" ht="12.75" customHeight="1" x14ac:dyDescent="0.2">
      <c r="A30" s="400" t="s">
        <v>309</v>
      </c>
      <c r="B30" s="151">
        <v>200000</v>
      </c>
      <c r="C30" s="150">
        <v>10</v>
      </c>
      <c r="D30" s="152">
        <v>40</v>
      </c>
      <c r="E30" s="610">
        <v>80</v>
      </c>
      <c r="F30" s="611"/>
      <c r="G30" s="611"/>
      <c r="H30" s="612"/>
      <c r="I30" s="610">
        <v>110</v>
      </c>
      <c r="J30" s="611"/>
      <c r="K30" s="611"/>
      <c r="L30" s="612"/>
      <c r="M30" s="610">
        <v>110</v>
      </c>
      <c r="N30" s="611"/>
      <c r="O30" s="611"/>
      <c r="P30" s="612"/>
      <c r="Q30" s="150">
        <v>140</v>
      </c>
      <c r="R30" s="150">
        <v>150</v>
      </c>
      <c r="S30" s="150">
        <v>180</v>
      </c>
      <c r="T30" s="152">
        <v>190</v>
      </c>
      <c r="AA30" s="443"/>
      <c r="AB30" s="443"/>
      <c r="AC30" s="443"/>
      <c r="AD30" s="443"/>
      <c r="AE30" s="443"/>
      <c r="AF30" s="443"/>
      <c r="AG30" s="443"/>
      <c r="AH30" s="443"/>
      <c r="AI30" s="443"/>
    </row>
    <row r="31" spans="1:35" s="136" customFormat="1" ht="12.75" customHeight="1" x14ac:dyDescent="0.2">
      <c r="A31" s="401" t="s">
        <v>310</v>
      </c>
      <c r="B31" s="154">
        <f>B30</f>
        <v>200000</v>
      </c>
      <c r="C31" s="150">
        <v>10</v>
      </c>
      <c r="D31" s="152">
        <v>40</v>
      </c>
      <c r="E31" s="610">
        <v>80</v>
      </c>
      <c r="F31" s="611"/>
      <c r="G31" s="611"/>
      <c r="H31" s="612"/>
      <c r="I31" s="610">
        <v>110</v>
      </c>
      <c r="J31" s="611"/>
      <c r="K31" s="611"/>
      <c r="L31" s="612"/>
      <c r="M31" s="610">
        <v>110</v>
      </c>
      <c r="N31" s="611"/>
      <c r="O31" s="611"/>
      <c r="P31" s="612"/>
      <c r="Q31" s="150">
        <v>140</v>
      </c>
      <c r="R31" s="150">
        <v>150</v>
      </c>
      <c r="S31" s="150">
        <v>180</v>
      </c>
      <c r="T31" s="152">
        <v>190</v>
      </c>
      <c r="AA31" s="443"/>
      <c r="AB31" s="443"/>
      <c r="AC31" s="443"/>
      <c r="AD31" s="443"/>
      <c r="AE31" s="443"/>
      <c r="AF31" s="443"/>
      <c r="AG31" s="443"/>
      <c r="AH31" s="443"/>
      <c r="AI31" s="443"/>
    </row>
    <row r="32" spans="1:35" s="136" customFormat="1" x14ac:dyDescent="0.2">
      <c r="A32" s="155"/>
      <c r="B32" s="156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AA32" s="442"/>
      <c r="AB32" s="442"/>
      <c r="AC32" s="442"/>
      <c r="AD32" s="442"/>
      <c r="AE32" s="442"/>
      <c r="AF32" s="442"/>
      <c r="AG32" s="442"/>
      <c r="AH32" s="442"/>
      <c r="AI32" s="442"/>
    </row>
    <row r="33" spans="1:35" s="136" customFormat="1" x14ac:dyDescent="0.2">
      <c r="A33" s="157" t="s">
        <v>297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AA33" s="442"/>
      <c r="AB33" s="442"/>
      <c r="AC33" s="442"/>
      <c r="AD33" s="442"/>
      <c r="AE33" s="442"/>
      <c r="AF33" s="442"/>
      <c r="AG33" s="442"/>
      <c r="AH33" s="442"/>
      <c r="AI33" s="442"/>
    </row>
    <row r="34" spans="1:35" s="136" customFormat="1" x14ac:dyDescent="0.2">
      <c r="A34" s="135" t="s">
        <v>153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</row>
    <row r="35" spans="1:35" s="136" customFormat="1" x14ac:dyDescent="0.2">
      <c r="A35" s="158" t="s">
        <v>264</v>
      </c>
      <c r="B35" s="135"/>
      <c r="C35" s="135"/>
      <c r="D35" s="135"/>
      <c r="E35" s="135"/>
      <c r="F35" s="135"/>
      <c r="G35" s="135"/>
      <c r="H35" s="135"/>
      <c r="I35" s="135"/>
      <c r="J35" s="135"/>
      <c r="L35" s="135"/>
      <c r="M35" s="135"/>
      <c r="N35" s="135"/>
      <c r="O35" s="135"/>
      <c r="P35" s="135"/>
      <c r="Q35" s="135"/>
      <c r="R35" s="135"/>
      <c r="S35" s="135"/>
      <c r="T35" s="135"/>
    </row>
    <row r="36" spans="1:35" s="136" customFormat="1" x14ac:dyDescent="0.2">
      <c r="A36" s="158" t="s">
        <v>275</v>
      </c>
      <c r="B36" s="135"/>
      <c r="C36" s="135"/>
      <c r="D36" s="135"/>
      <c r="E36" s="135"/>
      <c r="F36" s="135"/>
      <c r="G36" s="135"/>
      <c r="H36" s="135"/>
      <c r="I36" s="135"/>
      <c r="J36" s="135"/>
      <c r="K36" s="158" t="s">
        <v>274</v>
      </c>
      <c r="L36" s="135"/>
      <c r="M36" s="135"/>
      <c r="N36" s="135"/>
      <c r="O36" s="135"/>
      <c r="P36" s="135"/>
      <c r="Q36" s="135"/>
      <c r="R36" s="135"/>
      <c r="S36" s="135"/>
      <c r="T36" s="135"/>
    </row>
    <row r="37" spans="1:35" s="136" customFormat="1" x14ac:dyDescent="0.2">
      <c r="A37" s="158" t="s">
        <v>18</v>
      </c>
      <c r="B37" s="135"/>
      <c r="C37" s="135"/>
      <c r="D37" s="135"/>
      <c r="E37" s="135"/>
      <c r="F37" s="135"/>
      <c r="G37" s="135"/>
      <c r="H37" s="135"/>
      <c r="I37" s="135"/>
      <c r="J37" s="135"/>
      <c r="K37" s="369" t="s">
        <v>269</v>
      </c>
      <c r="L37" s="135"/>
      <c r="M37" s="135"/>
      <c r="N37" s="135"/>
      <c r="O37" s="135"/>
      <c r="P37" s="135"/>
      <c r="Q37" s="135"/>
      <c r="R37" s="135"/>
      <c r="S37" s="135"/>
      <c r="T37" s="135"/>
    </row>
    <row r="38" spans="1:35" s="136" customFormat="1" x14ac:dyDescent="0.2">
      <c r="A38" s="158" t="s">
        <v>154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</row>
    <row r="39" spans="1:35" x14ac:dyDescent="0.2">
      <c r="A39" s="6"/>
      <c r="B39" s="14"/>
      <c r="C39" s="14"/>
      <c r="D39" s="14"/>
      <c r="E39" s="14"/>
      <c r="F39" s="3"/>
      <c r="G39" s="3"/>
      <c r="H39" s="3"/>
      <c r="I39" s="3"/>
      <c r="J39" s="3"/>
      <c r="K39" s="3"/>
      <c r="L39" s="3"/>
      <c r="M39" s="1"/>
      <c r="N39" s="1"/>
      <c r="O39" s="1"/>
      <c r="P39" s="1"/>
      <c r="Q39" s="1"/>
      <c r="R39" s="1"/>
      <c r="S39" s="1"/>
      <c r="T39" s="1"/>
    </row>
    <row r="40" spans="1:35" ht="13.5" x14ac:dyDescent="0.25">
      <c r="A40" s="6"/>
      <c r="B40" s="14"/>
      <c r="C40" s="61"/>
      <c r="D40" s="62"/>
      <c r="E40" s="62"/>
      <c r="F40" s="62"/>
      <c r="G40" s="62"/>
      <c r="H40" s="62"/>
      <c r="I40" s="62"/>
      <c r="J40" s="3"/>
      <c r="K40" s="3"/>
      <c r="L40" s="3"/>
      <c r="M40" s="1"/>
      <c r="N40" s="1"/>
      <c r="O40" s="1"/>
      <c r="P40" s="1"/>
      <c r="Q40" s="1"/>
      <c r="R40" s="1"/>
      <c r="S40" s="1"/>
      <c r="T40" s="1"/>
    </row>
    <row r="41" spans="1:35" ht="13.5" x14ac:dyDescent="0.25">
      <c r="A41" s="6" t="s">
        <v>333</v>
      </c>
      <c r="B41" s="14"/>
      <c r="C41" s="61"/>
      <c r="D41" s="62"/>
      <c r="E41" s="62"/>
      <c r="F41" s="62"/>
      <c r="G41" s="62"/>
      <c r="H41" s="62"/>
      <c r="I41" s="62"/>
      <c r="J41" s="3"/>
      <c r="K41" s="3"/>
      <c r="L41" s="3"/>
      <c r="M41" s="1"/>
      <c r="N41" s="1"/>
      <c r="O41" s="1"/>
      <c r="P41" s="1"/>
      <c r="Q41" s="1"/>
      <c r="R41" s="1"/>
      <c r="S41" s="1"/>
      <c r="T41" s="1"/>
    </row>
    <row r="42" spans="1:35" x14ac:dyDescent="0.2">
      <c r="A42" s="6"/>
      <c r="B42" s="14"/>
      <c r="C42" s="14"/>
      <c r="D42" s="14"/>
      <c r="E42" s="14"/>
      <c r="F42" s="3"/>
      <c r="G42" s="3"/>
      <c r="H42" s="3"/>
      <c r="I42" s="3"/>
      <c r="J42" s="3"/>
      <c r="K42" s="3"/>
      <c r="L42" s="3"/>
      <c r="M42" s="1"/>
      <c r="N42" s="1"/>
      <c r="O42" s="1"/>
      <c r="P42" s="1"/>
      <c r="Q42" s="1"/>
      <c r="R42" s="1"/>
      <c r="S42" s="1"/>
      <c r="T42" s="1"/>
    </row>
    <row r="43" spans="1:35" ht="24.75" customHeight="1" x14ac:dyDescent="0.2">
      <c r="A43" s="616" t="s">
        <v>81</v>
      </c>
      <c r="B43" s="616"/>
      <c r="C43" s="616"/>
      <c r="D43" s="616"/>
      <c r="E43" s="617"/>
      <c r="F43" s="613" t="s">
        <v>144</v>
      </c>
      <c r="G43" s="614"/>
      <c r="H43" s="614"/>
      <c r="I43" s="614"/>
      <c r="J43" s="614"/>
      <c r="K43" s="614"/>
      <c r="L43" s="614"/>
      <c r="M43" s="615"/>
      <c r="N43" s="613" t="s">
        <v>155</v>
      </c>
      <c r="O43" s="614"/>
      <c r="P43" s="614"/>
      <c r="Q43" s="614"/>
      <c r="R43" s="614"/>
      <c r="S43" s="614"/>
      <c r="T43" s="364"/>
    </row>
    <row r="44" spans="1:35" x14ac:dyDescent="0.2">
      <c r="A44" s="6"/>
      <c r="B44" s="333"/>
      <c r="C44" s="2"/>
      <c r="D44" s="2"/>
      <c r="E44" s="334"/>
      <c r="F44" s="629"/>
      <c r="G44" s="630"/>
      <c r="H44" s="630"/>
      <c r="I44" s="630"/>
      <c r="J44" s="630"/>
      <c r="K44" s="630"/>
      <c r="L44" s="630"/>
      <c r="M44" s="631"/>
      <c r="N44" s="638"/>
      <c r="O44" s="639"/>
      <c r="P44" s="639"/>
      <c r="Q44" s="639"/>
      <c r="R44" s="639"/>
      <c r="S44" s="639"/>
      <c r="T44" s="365"/>
    </row>
    <row r="45" spans="1:35" x14ac:dyDescent="0.2">
      <c r="A45" s="2" t="s">
        <v>145</v>
      </c>
      <c r="B45" s="1"/>
      <c r="C45" s="2"/>
      <c r="D45" s="2"/>
      <c r="E45" s="334"/>
      <c r="F45" s="608" t="str">
        <f>IF('6.1.c.Efic_ETE_Proj'!H23=0," ",'6.1.c.Efic_ETE_Proj'!H23)</f>
        <v xml:space="preserve"> </v>
      </c>
      <c r="G45" s="609"/>
      <c r="H45" s="609"/>
      <c r="I45" s="609"/>
      <c r="J45" s="609"/>
      <c r="K45" s="609"/>
      <c r="L45" s="609"/>
      <c r="M45" s="632"/>
      <c r="N45" s="608" t="str">
        <f>IF('6.2.b.Efic_ETE_Exist'!H22=0," ",'6.2.b.Efic_ETE_Exist'!H22)</f>
        <v xml:space="preserve"> </v>
      </c>
      <c r="O45" s="609"/>
      <c r="P45" s="609"/>
      <c r="Q45" s="609"/>
      <c r="R45" s="609"/>
      <c r="S45" s="609"/>
      <c r="T45" s="357"/>
    </row>
    <row r="46" spans="1:35" x14ac:dyDescent="0.2">
      <c r="A46" s="2" t="s">
        <v>146</v>
      </c>
      <c r="B46" s="1"/>
      <c r="C46" s="2"/>
      <c r="D46" s="2"/>
      <c r="E46" s="334"/>
      <c r="F46" s="608" t="str">
        <f>IF('6.1.c.Efic_ETE_Proj'!H23=0," ",54)</f>
        <v xml:space="preserve"> </v>
      </c>
      <c r="G46" s="609"/>
      <c r="H46" s="609"/>
      <c r="I46" s="609"/>
      <c r="J46" s="609"/>
      <c r="K46" s="609"/>
      <c r="L46" s="609"/>
      <c r="M46" s="632"/>
      <c r="N46" s="608" t="str">
        <f>F46</f>
        <v xml:space="preserve"> </v>
      </c>
      <c r="O46" s="609"/>
      <c r="P46" s="609"/>
      <c r="Q46" s="609"/>
      <c r="R46" s="609"/>
      <c r="S46" s="609"/>
      <c r="T46" s="357"/>
    </row>
    <row r="47" spans="1:35" x14ac:dyDescent="0.2">
      <c r="A47" s="2" t="s">
        <v>147</v>
      </c>
      <c r="B47" s="1"/>
      <c r="C47" s="2"/>
      <c r="D47" s="2"/>
      <c r="E47" s="334"/>
      <c r="F47" s="608" t="str">
        <f>IF('6.1.c.Efic_ETE_Proj'!H31=0," ",'6.1.c.Efic_ETE_Proj'!H31)</f>
        <v xml:space="preserve"> </v>
      </c>
      <c r="G47" s="609"/>
      <c r="H47" s="609"/>
      <c r="I47" s="609"/>
      <c r="J47" s="609"/>
      <c r="K47" s="609"/>
      <c r="L47" s="609"/>
      <c r="M47" s="632"/>
      <c r="N47" s="608" t="str">
        <f>IF('6.2.b.Efic_ETE_Exist'!H30=0," ",'6.2.b.Efic_ETE_Exist'!H30)</f>
        <v xml:space="preserve"> </v>
      </c>
      <c r="O47" s="609"/>
      <c r="P47" s="609"/>
      <c r="Q47" s="609"/>
      <c r="R47" s="609"/>
      <c r="S47" s="609"/>
      <c r="T47" s="359"/>
    </row>
    <row r="48" spans="1:35" x14ac:dyDescent="0.2">
      <c r="A48" s="335" t="s">
        <v>148</v>
      </c>
      <c r="B48" s="1"/>
      <c r="C48" s="2"/>
      <c r="D48" s="335"/>
      <c r="E48" s="336"/>
      <c r="F48" s="608" t="str">
        <f>IF('6.1.c.Efic_ETE_Proj'!H32=0," ",'6.1.c.Efic_ETE_Proj'!H32)</f>
        <v xml:space="preserve"> </v>
      </c>
      <c r="G48" s="609"/>
      <c r="H48" s="609"/>
      <c r="I48" s="609"/>
      <c r="J48" s="609"/>
      <c r="K48" s="609"/>
      <c r="L48" s="609"/>
      <c r="M48" s="632"/>
      <c r="N48" s="608">
        <f>IF('6.2.b.Efic_ETE_Exist'!H31=0,0,'6.2.b.Efic_ETE_Exist'!H31)</f>
        <v>0</v>
      </c>
      <c r="O48" s="609"/>
      <c r="P48" s="609"/>
      <c r="Q48" s="609"/>
      <c r="R48" s="609"/>
      <c r="S48" s="609"/>
      <c r="T48" s="359"/>
    </row>
    <row r="49" spans="1:20" x14ac:dyDescent="0.2">
      <c r="A49" s="2"/>
      <c r="B49" s="1"/>
      <c r="C49" s="2"/>
      <c r="D49" s="2"/>
      <c r="E49" s="334"/>
      <c r="F49" s="394" t="str">
        <f>IF(OR(F51&gt;0,N51&gt;0),"AJUSTE O NÍVEL DE EFICIÊNCIA !!"," ")</f>
        <v xml:space="preserve"> </v>
      </c>
      <c r="G49" s="332"/>
      <c r="H49" s="332"/>
      <c r="I49" s="332"/>
      <c r="J49" s="332"/>
      <c r="K49" s="332"/>
      <c r="L49" s="332"/>
      <c r="M49" s="338"/>
      <c r="N49" s="635"/>
      <c r="O49" s="636"/>
      <c r="P49" s="636"/>
      <c r="Q49" s="636"/>
      <c r="R49" s="636"/>
      <c r="S49" s="636"/>
      <c r="T49" s="358"/>
    </row>
    <row r="50" spans="1:20" x14ac:dyDescent="0.2">
      <c r="A50" s="2" t="s">
        <v>257</v>
      </c>
      <c r="B50" s="1"/>
      <c r="C50" s="2"/>
      <c r="D50" s="2"/>
      <c r="E50" s="334"/>
      <c r="F50" s="603" t="str">
        <f>IF('6.1.c.Efic_ETE_Proj'!L40=0," ",'6.1.c.Efic_ETE_Proj'!L40)</f>
        <v xml:space="preserve"> </v>
      </c>
      <c r="G50" s="604"/>
      <c r="H50" s="604"/>
      <c r="I50" s="604"/>
      <c r="J50" s="604"/>
      <c r="K50" s="604"/>
      <c r="L50" s="604"/>
      <c r="M50" s="605"/>
      <c r="N50" s="603" t="str">
        <f>IF('6.2.b.Efic_ETE_Exist'!L39=0," ",'6.2.b.Efic_ETE_Exist'!L39)</f>
        <v xml:space="preserve"> </v>
      </c>
      <c r="O50" s="637"/>
      <c r="P50" s="637"/>
      <c r="Q50" s="637"/>
      <c r="R50" s="637"/>
      <c r="S50" s="637"/>
      <c r="T50" s="362"/>
    </row>
    <row r="51" spans="1:20" x14ac:dyDescent="0.2">
      <c r="A51" s="2"/>
      <c r="B51" s="1"/>
      <c r="C51" s="2"/>
      <c r="D51" s="2"/>
      <c r="E51" s="334"/>
      <c r="F51" s="624">
        <f>SUM('[1]6.1.c.Efic_ETE_Proj'!L51:L55)</f>
        <v>0</v>
      </c>
      <c r="G51" s="633"/>
      <c r="H51" s="633"/>
      <c r="I51" s="633"/>
      <c r="J51" s="633"/>
      <c r="K51" s="633"/>
      <c r="L51" s="633"/>
      <c r="M51" s="634"/>
      <c r="N51" s="624">
        <f>SUM('[1]6.2.b.Efic_ETE_Exist'!L50:L54)</f>
        <v>0</v>
      </c>
      <c r="O51" s="625"/>
      <c r="P51" s="625"/>
      <c r="Q51" s="625"/>
      <c r="R51" s="625"/>
      <c r="S51" s="625"/>
      <c r="T51" s="93"/>
    </row>
    <row r="52" spans="1:20" x14ac:dyDescent="0.2">
      <c r="A52" s="2" t="s">
        <v>149</v>
      </c>
      <c r="B52" s="1"/>
      <c r="C52" s="2"/>
      <c r="D52" s="2"/>
      <c r="E52" s="334"/>
      <c r="F52" s="608" t="str">
        <f>IF('6.1.c.Efic_ETE_Proj'!H32=0," ",IF(OR(F48=0,F50=0,F51&gt;0),0,HLOOKUP(F50,AuxVRef!$D$9:$L$15,1+MATCH(F48,AuxVRef!$C$10:$C$15,-1))))</f>
        <v xml:space="preserve"> </v>
      </c>
      <c r="G52" s="609"/>
      <c r="H52" s="609"/>
      <c r="I52" s="609"/>
      <c r="J52" s="609"/>
      <c r="K52" s="609"/>
      <c r="L52" s="609"/>
      <c r="M52" s="632"/>
      <c r="N52" s="608" t="str">
        <f>IF('6.2.b.Efic_ETE_Exist'!H31=0," ",IF(OR(N48=0,N50=0,N51&gt;0),0,HLOOKUP(N50,AuxVRef!D9:L15,1+MATCH(N48,AuxVRef!C10:C15,-1))))</f>
        <v xml:space="preserve"> </v>
      </c>
      <c r="O52" s="609"/>
      <c r="P52" s="609"/>
      <c r="Q52" s="609"/>
      <c r="R52" s="609"/>
      <c r="S52" s="609"/>
      <c r="T52" s="359"/>
    </row>
    <row r="53" spans="1:20" x14ac:dyDescent="0.2">
      <c r="A53" s="2"/>
      <c r="B53" s="1"/>
      <c r="C53" s="2"/>
      <c r="D53" s="2"/>
      <c r="E53" s="334"/>
      <c r="F53" s="626"/>
      <c r="G53" s="627"/>
      <c r="H53" s="627"/>
      <c r="I53" s="627"/>
      <c r="J53" s="627"/>
      <c r="K53" s="627"/>
      <c r="L53" s="627"/>
      <c r="M53" s="628"/>
      <c r="N53" s="635"/>
      <c r="O53" s="636"/>
      <c r="P53" s="636"/>
      <c r="Q53" s="636"/>
      <c r="R53" s="636"/>
      <c r="S53" s="636"/>
      <c r="T53" s="358"/>
    </row>
    <row r="54" spans="1:20" x14ac:dyDescent="0.2">
      <c r="A54" s="335" t="str">
        <f>IF('1.Identificacao'!K14="Interligações","Valor de Referência das Interligações (R$)", "Valor de Referência da ETE (R$)")</f>
        <v>Valor de Referência da ETE (R$)</v>
      </c>
      <c r="B54" s="1"/>
      <c r="C54" s="2"/>
      <c r="D54" s="2"/>
      <c r="E54" s="334"/>
      <c r="F54" s="642" t="str">
        <f>IF('6.1.c.Efic_ETE_Proj'!H32=0,"",ROUND(F52*F48,2))</f>
        <v/>
      </c>
      <c r="G54" s="643"/>
      <c r="H54" s="643"/>
      <c r="I54" s="643"/>
      <c r="J54" s="643"/>
      <c r="K54" s="643"/>
      <c r="L54" s="643"/>
      <c r="M54" s="644"/>
      <c r="N54" s="654">
        <f>IF('6.2.b.Efic_ETE_Exist'!H31=0,0,ROUND(N52*N48,2))</f>
        <v>0</v>
      </c>
      <c r="O54" s="655"/>
      <c r="P54" s="655"/>
      <c r="Q54" s="655"/>
      <c r="R54" s="655"/>
      <c r="S54" s="655"/>
      <c r="T54" s="359"/>
    </row>
    <row r="55" spans="1:20" x14ac:dyDescent="0.2">
      <c r="A55" s="448" t="s">
        <v>259</v>
      </c>
      <c r="B55" s="353"/>
      <c r="C55" s="353"/>
      <c r="D55" s="353"/>
      <c r="E55" s="354"/>
      <c r="F55" s="651" t="str">
        <f>IF('7.Custos&amp;Investimentos'!E41=0," ",'7.Custos&amp;Investimentos'!E41)</f>
        <v xml:space="preserve"> </v>
      </c>
      <c r="G55" s="652"/>
      <c r="H55" s="652"/>
      <c r="I55" s="652"/>
      <c r="J55" s="652"/>
      <c r="K55" s="652"/>
      <c r="L55" s="652"/>
      <c r="M55" s="652"/>
      <c r="N55" s="652"/>
      <c r="O55" s="652"/>
      <c r="P55" s="652"/>
      <c r="Q55" s="652"/>
      <c r="R55" s="652"/>
      <c r="S55" s="652"/>
      <c r="T55" s="359"/>
    </row>
    <row r="56" spans="1:20" x14ac:dyDescent="0.2">
      <c r="A56" s="2" t="s">
        <v>371</v>
      </c>
      <c r="B56" s="1"/>
      <c r="C56" s="351"/>
      <c r="D56" s="351"/>
      <c r="E56" s="352"/>
      <c r="F56" s="608" t="str">
        <f>IF('1.Identificacao'!$G$14=0," ",'1.Identificacao'!$G$14)</f>
        <v xml:space="preserve"> </v>
      </c>
      <c r="G56" s="609"/>
      <c r="H56" s="609"/>
      <c r="I56" s="609"/>
      <c r="J56" s="609"/>
      <c r="K56" s="609"/>
      <c r="L56" s="609"/>
      <c r="M56" s="609"/>
      <c r="N56" s="609"/>
      <c r="O56" s="609"/>
      <c r="P56" s="609"/>
      <c r="Q56" s="609"/>
      <c r="R56" s="609"/>
      <c r="S56" s="609"/>
      <c r="T56" s="361"/>
    </row>
    <row r="57" spans="1:20" x14ac:dyDescent="0.2">
      <c r="A57" s="2" t="s">
        <v>384</v>
      </c>
      <c r="B57" s="1"/>
      <c r="C57" s="2"/>
      <c r="D57" s="2"/>
      <c r="E57" s="334"/>
      <c r="F57" s="608" t="str">
        <f>IF('1.Identificacao'!$K$14=0," ",'1.Identificacao'!$K$14)</f>
        <v xml:space="preserve"> </v>
      </c>
      <c r="G57" s="609"/>
      <c r="H57" s="609"/>
      <c r="I57" s="609"/>
      <c r="J57" s="609"/>
      <c r="K57" s="609"/>
      <c r="L57" s="609"/>
      <c r="M57" s="609"/>
      <c r="N57" s="609"/>
      <c r="O57" s="609"/>
      <c r="P57" s="609"/>
      <c r="Q57" s="609"/>
      <c r="R57" s="609"/>
      <c r="S57" s="609"/>
      <c r="T57" s="359"/>
    </row>
    <row r="58" spans="1:20" x14ac:dyDescent="0.2">
      <c r="A58" s="449" t="str">
        <f>IF($N$54=0," ","Valor de Referência da Ampliação/Melhoria (R$)")</f>
        <v xml:space="preserve"> </v>
      </c>
      <c r="B58" s="64"/>
      <c r="C58" s="444"/>
      <c r="D58" s="444"/>
      <c r="E58" s="445"/>
      <c r="F58" s="649" t="str">
        <f>IF('6.2.b.Efic_ETE_Exist'!H31=0," ",IF($N$54&gt;0,F54-N54,""))</f>
        <v xml:space="preserve"> </v>
      </c>
      <c r="G58" s="650"/>
      <c r="H58" s="650"/>
      <c r="I58" s="650"/>
      <c r="J58" s="650"/>
      <c r="K58" s="650"/>
      <c r="L58" s="650"/>
      <c r="M58" s="650"/>
      <c r="N58" s="650"/>
      <c r="O58" s="650"/>
      <c r="P58" s="650"/>
      <c r="Q58" s="650"/>
      <c r="R58" s="650"/>
      <c r="S58" s="650"/>
      <c r="T58" s="361"/>
    </row>
    <row r="59" spans="1:20" ht="14.25" x14ac:dyDescent="0.25">
      <c r="A59" s="335" t="s">
        <v>386</v>
      </c>
      <c r="B59" s="1"/>
      <c r="C59" s="2"/>
      <c r="D59" s="2"/>
      <c r="E59" s="334"/>
      <c r="F59" s="647" t="str">
        <f>IF('6.1.c.Efic_ETE_Proj'!H32=0," ",IF(F54=0," ",IF(N54=0,IF(F55&lt;F54,F55,F54),IF(F55&lt;F58,F55,F58))))</f>
        <v xml:space="preserve"> </v>
      </c>
      <c r="G59" s="648"/>
      <c r="H59" s="648"/>
      <c r="I59" s="648"/>
      <c r="J59" s="648"/>
      <c r="K59" s="648"/>
      <c r="L59" s="648"/>
      <c r="M59" s="648"/>
      <c r="N59" s="648"/>
      <c r="O59" s="648"/>
      <c r="P59" s="648"/>
      <c r="Q59" s="648"/>
      <c r="R59" s="648"/>
      <c r="S59" s="648"/>
      <c r="T59" s="359"/>
    </row>
    <row r="60" spans="1:20" ht="12.75" customHeight="1" x14ac:dyDescent="0.25">
      <c r="A60" s="64" t="s">
        <v>387</v>
      </c>
      <c r="B60" s="64"/>
      <c r="C60" s="64"/>
      <c r="D60" s="64"/>
      <c r="E60" s="337"/>
      <c r="F60" s="645" t="str">
        <f>IF('6.1.c.Efic_ETE_Proj'!H32=0," ",IF(F54=0," ",IF(F48=0," ",IF((F48-N48)&lt;=20000,1,IF((F48-N48)&gt;20000,IF((F48-N48)&lt;200000,ROUND((1-(((F48-N48)-20000)/180000)*0.7),8)),0.3)))))</f>
        <v xml:space="preserve"> </v>
      </c>
      <c r="G60" s="646"/>
      <c r="H60" s="646"/>
      <c r="I60" s="646"/>
      <c r="J60" s="646"/>
      <c r="K60" s="646"/>
      <c r="L60" s="646"/>
      <c r="M60" s="646"/>
      <c r="N60" s="646"/>
      <c r="O60" s="646"/>
      <c r="P60" s="646"/>
      <c r="Q60" s="646"/>
      <c r="R60" s="646"/>
      <c r="S60" s="646"/>
      <c r="T60" s="366"/>
    </row>
    <row r="61" spans="1:20" x14ac:dyDescent="0.2">
      <c r="A61" s="6"/>
      <c r="B61" s="454"/>
      <c r="C61" s="454"/>
      <c r="D61" s="454"/>
      <c r="E61" s="454"/>
      <c r="F61" s="454"/>
      <c r="G61" s="454"/>
      <c r="H61" s="454"/>
      <c r="I61" s="454"/>
      <c r="J61" s="454"/>
      <c r="K61" s="454"/>
      <c r="L61" s="454"/>
      <c r="M61" s="454"/>
      <c r="N61" s="454"/>
      <c r="O61" s="454"/>
      <c r="P61" s="454"/>
      <c r="Q61" s="454"/>
      <c r="R61" s="454"/>
      <c r="S61" s="454"/>
      <c r="T61" s="454"/>
    </row>
    <row r="62" spans="1:20" ht="14.25" x14ac:dyDescent="0.25">
      <c r="A62" s="447" t="s">
        <v>385</v>
      </c>
      <c r="B62" s="446"/>
      <c r="D62" s="1"/>
      <c r="E62" s="1"/>
      <c r="F62" s="653" t="str">
        <f>IF(OR(F55=" ",F59=" ",F60=" ")," ",ROUND(F59*F60,2))</f>
        <v xml:space="preserve"> </v>
      </c>
      <c r="G62" s="653"/>
      <c r="H62" s="653"/>
      <c r="I62" s="653"/>
      <c r="J62" s="653"/>
      <c r="K62" s="653"/>
      <c r="L62" s="653"/>
      <c r="M62" s="653"/>
      <c r="N62" s="653"/>
      <c r="O62" s="653"/>
      <c r="P62" s="653"/>
      <c r="Q62" s="653"/>
      <c r="R62" s="653"/>
      <c r="S62" s="653"/>
      <c r="T62" s="347"/>
    </row>
    <row r="63" spans="1:20" x14ac:dyDescent="0.2">
      <c r="A63" s="6"/>
      <c r="B63" s="372"/>
      <c r="C63" s="1"/>
      <c r="D63" s="1"/>
      <c r="E63" s="1"/>
      <c r="F63" s="3"/>
      <c r="G63" s="1"/>
      <c r="H63" s="331"/>
      <c r="I63" s="440" t="str">
        <f>IF('6.1.c.Efic_ETE_Proj'!F31=0," ",IF('6.1.c.Efic_ETE_Proj'!F31&lt;270,"Carga início de plano &lt; 270 kgDBO/dia - Empreendimento não é elegível!"," "))</f>
        <v xml:space="preserve"> </v>
      </c>
      <c r="J63" s="435"/>
      <c r="K63" s="435"/>
      <c r="L63" s="435"/>
      <c r="M63" s="435"/>
      <c r="N63" s="347"/>
      <c r="O63" s="438"/>
      <c r="P63" s="438"/>
      <c r="Q63" s="438"/>
      <c r="R63" s="438"/>
      <c r="S63" s="438"/>
      <c r="T63" s="438"/>
    </row>
    <row r="64" spans="1:20" x14ac:dyDescent="0.2">
      <c r="A64" s="348"/>
      <c r="B64" s="360"/>
      <c r="C64" s="360"/>
      <c r="D64" s="360"/>
      <c r="E64" s="360"/>
      <c r="F64" s="437"/>
      <c r="G64" s="360"/>
      <c r="H64" s="360"/>
      <c r="I64" s="439" t="str">
        <f>IF('6.2.b.Efic_ETE_Exist'!J30=" "," ","Acréscimo de carga &lt; 270 kgDBO/dia - Empreendimento não é elegível!")</f>
        <v xml:space="preserve"> </v>
      </c>
      <c r="J64" s="360"/>
      <c r="K64" s="360"/>
      <c r="L64" s="360"/>
      <c r="M64" s="360"/>
      <c r="N64" s="360"/>
      <c r="O64" s="360"/>
      <c r="P64" s="360"/>
      <c r="Q64" s="360"/>
      <c r="R64" s="360"/>
      <c r="S64" s="360"/>
      <c r="T64" s="363"/>
    </row>
    <row r="65" spans="1:20" x14ac:dyDescent="0.2">
      <c r="A65" s="65" t="s">
        <v>150</v>
      </c>
      <c r="B65" s="14"/>
      <c r="C65" s="65"/>
      <c r="D65" s="1"/>
      <c r="E65" s="1"/>
      <c r="F65" s="1"/>
      <c r="G65" s="1"/>
      <c r="H65" s="1"/>
      <c r="I65" s="1"/>
      <c r="J65" s="1"/>
      <c r="K65" s="1"/>
      <c r="L65" s="1"/>
      <c r="M65" s="640"/>
      <c r="N65" s="640"/>
      <c r="O65" s="640"/>
      <c r="P65" s="640"/>
      <c r="Q65" s="640"/>
      <c r="R65" s="640"/>
      <c r="S65" s="640"/>
      <c r="T65" s="534"/>
    </row>
    <row r="66" spans="1:20" x14ac:dyDescent="0.2">
      <c r="A66" s="6"/>
      <c r="B66" s="14"/>
      <c r="C66" s="14"/>
      <c r="D66" s="14"/>
      <c r="E66" s="14"/>
      <c r="F66" s="3"/>
      <c r="G66" s="3"/>
      <c r="H66" s="3"/>
      <c r="I66" s="3"/>
      <c r="J66" s="3"/>
      <c r="K66" s="3"/>
      <c r="L66" s="3"/>
      <c r="M66" s="641"/>
      <c r="N66" s="641"/>
      <c r="O66" s="641"/>
      <c r="P66" s="641"/>
      <c r="Q66" s="641"/>
      <c r="R66" s="641"/>
      <c r="S66" s="641"/>
      <c r="T66" s="641"/>
    </row>
  </sheetData>
  <sheetProtection password="D5CF" sheet="1" objects="1" scenarios="1"/>
  <mergeCells count="78">
    <mergeCell ref="N5:O5"/>
    <mergeCell ref="F5:L5"/>
    <mergeCell ref="I17:L17"/>
    <mergeCell ref="M17:P17"/>
    <mergeCell ref="M18:P18"/>
    <mergeCell ref="A25:B25"/>
    <mergeCell ref="C8:D8"/>
    <mergeCell ref="E18:H18"/>
    <mergeCell ref="E21:H21"/>
    <mergeCell ref="E24:H24"/>
    <mergeCell ref="E19:H19"/>
    <mergeCell ref="C16:T16"/>
    <mergeCell ref="E17:H17"/>
    <mergeCell ref="A16:B16"/>
    <mergeCell ref="I18:L18"/>
    <mergeCell ref="M19:P19"/>
    <mergeCell ref="M22:P22"/>
    <mergeCell ref="M29:P29"/>
    <mergeCell ref="E28:H28"/>
    <mergeCell ref="I28:L28"/>
    <mergeCell ref="M30:P30"/>
    <mergeCell ref="M28:P28"/>
    <mergeCell ref="E30:H30"/>
    <mergeCell ref="I30:L30"/>
    <mergeCell ref="E29:H29"/>
    <mergeCell ref="I29:L29"/>
    <mergeCell ref="M27:P27"/>
    <mergeCell ref="M24:P24"/>
    <mergeCell ref="C25:T25"/>
    <mergeCell ref="I21:L21"/>
    <mergeCell ref="M21:P21"/>
    <mergeCell ref="E27:H27"/>
    <mergeCell ref="E22:H22"/>
    <mergeCell ref="I22:L22"/>
    <mergeCell ref="E26:H26"/>
    <mergeCell ref="I26:L26"/>
    <mergeCell ref="M65:T66"/>
    <mergeCell ref="F54:M54"/>
    <mergeCell ref="F60:S60"/>
    <mergeCell ref="F59:S59"/>
    <mergeCell ref="F58:S58"/>
    <mergeCell ref="F57:S57"/>
    <mergeCell ref="F55:S55"/>
    <mergeCell ref="F56:S56"/>
    <mergeCell ref="F62:S62"/>
    <mergeCell ref="N54:S54"/>
    <mergeCell ref="N51:S51"/>
    <mergeCell ref="F53:M53"/>
    <mergeCell ref="F44:M44"/>
    <mergeCell ref="F45:M45"/>
    <mergeCell ref="F46:M46"/>
    <mergeCell ref="F47:M47"/>
    <mergeCell ref="F51:M51"/>
    <mergeCell ref="N53:S53"/>
    <mergeCell ref="N52:S52"/>
    <mergeCell ref="F52:M52"/>
    <mergeCell ref="N49:S49"/>
    <mergeCell ref="F48:M48"/>
    <mergeCell ref="N48:S48"/>
    <mergeCell ref="N50:S50"/>
    <mergeCell ref="N44:S44"/>
    <mergeCell ref="N45:S45"/>
    <mergeCell ref="F50:M50"/>
    <mergeCell ref="T2:T3"/>
    <mergeCell ref="D2:R2"/>
    <mergeCell ref="D3:R3"/>
    <mergeCell ref="N46:S46"/>
    <mergeCell ref="N47:S47"/>
    <mergeCell ref="E31:H31"/>
    <mergeCell ref="I31:L31"/>
    <mergeCell ref="M31:P31"/>
    <mergeCell ref="F43:M43"/>
    <mergeCell ref="N43:S43"/>
    <mergeCell ref="A43:E43"/>
    <mergeCell ref="M26:P26"/>
    <mergeCell ref="I27:L27"/>
    <mergeCell ref="I24:L24"/>
    <mergeCell ref="I19:L19"/>
  </mergeCells>
  <phoneticPr fontId="0" type="noConversion"/>
  <conditionalFormatting sqref="I63">
    <cfRule type="cellIs" dxfId="3" priority="1" stopIfTrue="1" operator="equal">
      <formula>0</formula>
    </cfRule>
  </conditionalFormatting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ignoredErrors>
    <ignoredError sqref="H20 L20 P20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view="pageBreakPreview" zoomScale="75" zoomScaleNormal="75" zoomScaleSheetLayoutView="75" workbookViewId="0">
      <selection activeCell="K6" sqref="K6"/>
    </sheetView>
  </sheetViews>
  <sheetFormatPr defaultRowHeight="12.75" x14ac:dyDescent="0.2"/>
  <cols>
    <col min="2" max="2" width="10.85546875" customWidth="1"/>
    <col min="5" max="5" width="11.7109375" customWidth="1"/>
    <col min="6" max="7" width="12.140625" customWidth="1"/>
    <col min="8" max="8" width="11.42578125" customWidth="1"/>
    <col min="9" max="9" width="11.85546875" customWidth="1"/>
    <col min="12" max="12" width="10.140625" bestFit="1" customWidth="1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s="136" customFormat="1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s="136" customFormat="1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s="136" customFormat="1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s="136" customFormat="1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s="136" customFormat="1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s="136" customFormat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12" t="s">
        <v>334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11"/>
      <c r="F11" s="7"/>
      <c r="G11" s="7"/>
      <c r="H11" s="11"/>
      <c r="I11" s="7"/>
      <c r="J11" s="3"/>
      <c r="K11" s="3"/>
      <c r="L11" s="3"/>
    </row>
    <row r="12" spans="1:12" ht="15.75" x14ac:dyDescent="0.25">
      <c r="A12" s="6"/>
      <c r="B12" s="320" t="s">
        <v>335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7"/>
      <c r="L13" s="7"/>
    </row>
    <row r="14" spans="1:12" x14ac:dyDescent="0.2">
      <c r="A14" s="3"/>
      <c r="B14" s="676" t="s">
        <v>81</v>
      </c>
      <c r="C14" s="676"/>
      <c r="D14" s="41"/>
      <c r="E14" s="119" t="s">
        <v>79</v>
      </c>
      <c r="F14" s="122">
        <v>2007</v>
      </c>
      <c r="G14" s="119">
        <v>2008</v>
      </c>
      <c r="H14" s="122">
        <v>2009</v>
      </c>
      <c r="I14" s="97">
        <v>2010</v>
      </c>
      <c r="J14" s="3"/>
      <c r="K14" s="7"/>
      <c r="L14" s="7"/>
    </row>
    <row r="15" spans="1:12" x14ac:dyDescent="0.2">
      <c r="A15" s="3"/>
      <c r="B15" s="113"/>
      <c r="C15" s="113"/>
      <c r="D15" s="117"/>
      <c r="E15" s="120"/>
      <c r="F15" s="120"/>
      <c r="G15" s="120"/>
      <c r="H15" s="120"/>
      <c r="I15" s="113"/>
      <c r="J15" s="3"/>
      <c r="K15" s="7"/>
      <c r="L15" s="7"/>
    </row>
    <row r="16" spans="1:12" x14ac:dyDescent="0.2">
      <c r="A16" s="3"/>
      <c r="B16" s="113" t="s">
        <v>209</v>
      </c>
      <c r="C16" s="113"/>
      <c r="D16" s="117"/>
      <c r="E16" s="121" t="s">
        <v>80</v>
      </c>
      <c r="F16" s="316"/>
      <c r="G16" s="316"/>
      <c r="H16" s="316"/>
      <c r="I16" s="317"/>
      <c r="J16" s="3"/>
      <c r="K16" s="7"/>
      <c r="L16" s="7"/>
    </row>
    <row r="17" spans="1:12" x14ac:dyDescent="0.2">
      <c r="A17" s="3"/>
      <c r="B17" s="113"/>
      <c r="C17" s="113"/>
      <c r="D17" s="117"/>
      <c r="E17" s="121"/>
      <c r="F17" s="128"/>
      <c r="G17" s="128"/>
      <c r="H17" s="128"/>
      <c r="I17" s="129"/>
      <c r="J17" s="3"/>
      <c r="K17" s="7"/>
      <c r="L17" s="7"/>
    </row>
    <row r="18" spans="1:12" x14ac:dyDescent="0.2">
      <c r="A18" s="3"/>
      <c r="B18" s="113"/>
      <c r="C18" s="115" t="s">
        <v>62</v>
      </c>
      <c r="D18" s="117"/>
      <c r="E18" s="121"/>
      <c r="F18" s="120"/>
      <c r="G18" s="120"/>
      <c r="H18" s="120"/>
      <c r="I18" s="113"/>
      <c r="J18" s="3"/>
      <c r="K18" s="7"/>
      <c r="L18" s="7"/>
    </row>
    <row r="19" spans="1:12" x14ac:dyDescent="0.2">
      <c r="A19" s="3"/>
      <c r="B19" s="113" t="s">
        <v>227</v>
      </c>
      <c r="C19" s="113"/>
      <c r="D19" s="117"/>
      <c r="E19" s="121" t="s">
        <v>80</v>
      </c>
      <c r="F19" s="316"/>
      <c r="G19" s="316"/>
      <c r="H19" s="316"/>
      <c r="I19" s="317"/>
      <c r="J19" s="3"/>
      <c r="K19" s="7"/>
      <c r="L19" s="7"/>
    </row>
    <row r="20" spans="1:12" x14ac:dyDescent="0.2">
      <c r="A20" s="3"/>
      <c r="B20" s="113" t="s">
        <v>226</v>
      </c>
      <c r="C20" s="113"/>
      <c r="D20" s="117"/>
      <c r="E20" s="121" t="s">
        <v>8</v>
      </c>
      <c r="F20" s="124" t="str">
        <f>IF(F16=0," ",F19/F16)</f>
        <v xml:space="preserve"> </v>
      </c>
      <c r="G20" s="124" t="str">
        <f>IF(G16=0," ",G19/G16)</f>
        <v xml:space="preserve"> </v>
      </c>
      <c r="H20" s="124" t="str">
        <f>IF(H16=0," ",H19/H16)</f>
        <v xml:space="preserve"> </v>
      </c>
      <c r="I20" s="125" t="str">
        <f>IF(I16=0," ",I19/I16)</f>
        <v xml:space="preserve"> </v>
      </c>
      <c r="J20" s="3"/>
      <c r="K20" s="7"/>
      <c r="L20" s="7"/>
    </row>
    <row r="21" spans="1:12" x14ac:dyDescent="0.2">
      <c r="A21" s="3"/>
      <c r="B21" s="113" t="s">
        <v>128</v>
      </c>
      <c r="C21" s="113"/>
      <c r="D21" s="117"/>
      <c r="E21" s="121" t="s">
        <v>63</v>
      </c>
      <c r="F21" s="316"/>
      <c r="G21" s="316"/>
      <c r="H21" s="316"/>
      <c r="I21" s="317"/>
      <c r="J21" s="3"/>
      <c r="K21" s="7"/>
      <c r="L21" s="7"/>
    </row>
    <row r="22" spans="1:12" x14ac:dyDescent="0.2">
      <c r="A22" s="3"/>
      <c r="B22" s="113" t="s">
        <v>129</v>
      </c>
      <c r="C22" s="113"/>
      <c r="D22" s="117"/>
      <c r="E22" s="121" t="s">
        <v>79</v>
      </c>
      <c r="F22" s="316"/>
      <c r="G22" s="316"/>
      <c r="H22" s="316"/>
      <c r="I22" s="317"/>
      <c r="J22" s="3"/>
      <c r="K22" s="7"/>
      <c r="L22" s="7"/>
    </row>
    <row r="23" spans="1:12" x14ac:dyDescent="0.2">
      <c r="A23" s="3"/>
      <c r="B23" s="113" t="s">
        <v>207</v>
      </c>
      <c r="C23" s="113"/>
      <c r="D23" s="117"/>
      <c r="E23" s="121" t="s">
        <v>79</v>
      </c>
      <c r="F23" s="316"/>
      <c r="G23" s="316"/>
      <c r="H23" s="316"/>
      <c r="I23" s="317"/>
      <c r="J23" s="3"/>
      <c r="K23" s="7"/>
      <c r="L23" s="7"/>
    </row>
    <row r="24" spans="1:12" x14ac:dyDescent="0.2">
      <c r="A24" s="3"/>
      <c r="B24" s="113" t="s">
        <v>219</v>
      </c>
      <c r="C24" s="113"/>
      <c r="D24" s="117"/>
      <c r="E24" s="121" t="s">
        <v>79</v>
      </c>
      <c r="F24" s="316"/>
      <c r="G24" s="316"/>
      <c r="H24" s="316"/>
      <c r="I24" s="317"/>
      <c r="J24" s="3"/>
      <c r="K24" s="7"/>
      <c r="L24" s="7"/>
    </row>
    <row r="25" spans="1:12" x14ac:dyDescent="0.2">
      <c r="A25" s="3"/>
      <c r="B25" s="113" t="s">
        <v>208</v>
      </c>
      <c r="C25" s="113"/>
      <c r="D25" s="117"/>
      <c r="E25" s="121" t="s">
        <v>79</v>
      </c>
      <c r="F25" s="316"/>
      <c r="G25" s="316"/>
      <c r="H25" s="316"/>
      <c r="I25" s="317"/>
      <c r="J25" s="3"/>
      <c r="K25" s="7"/>
      <c r="L25" s="7"/>
    </row>
    <row r="26" spans="1:12" x14ac:dyDescent="0.2">
      <c r="A26" s="3"/>
      <c r="B26" s="3" t="s">
        <v>212</v>
      </c>
      <c r="C26" s="113"/>
      <c r="D26" s="117"/>
      <c r="E26" s="121" t="s">
        <v>102</v>
      </c>
      <c r="F26" s="316"/>
      <c r="G26" s="316"/>
      <c r="H26" s="316"/>
      <c r="I26" s="317"/>
      <c r="J26" s="3"/>
      <c r="K26" s="7"/>
      <c r="L26" s="7"/>
    </row>
    <row r="27" spans="1:12" x14ac:dyDescent="0.2">
      <c r="A27" s="3"/>
      <c r="B27" s="3" t="s">
        <v>305</v>
      </c>
      <c r="C27" s="113"/>
      <c r="D27" s="117"/>
      <c r="E27" s="121" t="s">
        <v>102</v>
      </c>
      <c r="F27" s="316"/>
      <c r="G27" s="316"/>
      <c r="H27" s="316"/>
      <c r="I27" s="317"/>
      <c r="J27" s="3"/>
      <c r="K27" s="7"/>
      <c r="L27" s="7"/>
    </row>
    <row r="28" spans="1:12" x14ac:dyDescent="0.2">
      <c r="A28" s="3"/>
      <c r="B28" s="113" t="s">
        <v>190</v>
      </c>
      <c r="C28" s="113"/>
      <c r="D28" s="117"/>
      <c r="E28" s="121" t="s">
        <v>57</v>
      </c>
      <c r="F28" s="316"/>
      <c r="G28" s="316"/>
      <c r="H28" s="316"/>
      <c r="I28" s="317"/>
      <c r="J28" s="3"/>
      <c r="K28" s="7"/>
      <c r="L28" s="7"/>
    </row>
    <row r="29" spans="1:12" x14ac:dyDescent="0.2">
      <c r="A29" s="3"/>
      <c r="B29" s="113" t="s">
        <v>213</v>
      </c>
      <c r="C29" s="113"/>
      <c r="D29" s="117"/>
      <c r="E29" s="121" t="s">
        <v>59</v>
      </c>
      <c r="F29" s="126" t="str">
        <f>IF(F26=0," ",F28/F26)</f>
        <v xml:space="preserve"> </v>
      </c>
      <c r="G29" s="126" t="str">
        <f>IF(G26=0," ",G28/G26)</f>
        <v xml:space="preserve"> </v>
      </c>
      <c r="H29" s="126" t="str">
        <f>IF(H26=0," ",H28/H26)</f>
        <v xml:space="preserve"> </v>
      </c>
      <c r="I29" s="127" t="str">
        <f>IF(I26=0," ",I28/I26)</f>
        <v xml:space="preserve"> </v>
      </c>
      <c r="J29" s="3"/>
      <c r="K29" s="7"/>
      <c r="L29" s="7"/>
    </row>
    <row r="30" spans="1:12" x14ac:dyDescent="0.2">
      <c r="A30" s="3"/>
      <c r="B30" s="113" t="s">
        <v>221</v>
      </c>
      <c r="C30" s="113"/>
      <c r="D30" s="117"/>
      <c r="E30" s="121" t="s">
        <v>223</v>
      </c>
      <c r="F30" s="126" t="str">
        <f>IF(F25=0," ",F28/F25/12)</f>
        <v xml:space="preserve"> </v>
      </c>
      <c r="G30" s="126" t="str">
        <f>IF(G25=0," ",G28/G25/12)</f>
        <v xml:space="preserve"> </v>
      </c>
      <c r="H30" s="126" t="str">
        <f>IF(H25=0," ",H28/H25/12)</f>
        <v xml:space="preserve"> </v>
      </c>
      <c r="I30" s="127" t="str">
        <f>IF(I25=0," ",I28/I25/12)</f>
        <v xml:space="preserve"> </v>
      </c>
      <c r="J30" s="3"/>
      <c r="K30" s="7"/>
      <c r="L30" s="7"/>
    </row>
    <row r="31" spans="1:12" x14ac:dyDescent="0.2">
      <c r="A31" s="3"/>
      <c r="B31" s="113" t="s">
        <v>61</v>
      </c>
      <c r="C31" s="113"/>
      <c r="D31" s="117"/>
      <c r="E31" s="121" t="s">
        <v>8</v>
      </c>
      <c r="F31" s="124" t="str">
        <f>IF(F23=0," ",F24/F23)</f>
        <v xml:space="preserve"> </v>
      </c>
      <c r="G31" s="124" t="str">
        <f>IF(G23=0," ",G24/G23)</f>
        <v xml:space="preserve"> </v>
      </c>
      <c r="H31" s="124" t="str">
        <f>IF(H23=0," ",H24/H23)</f>
        <v xml:space="preserve"> </v>
      </c>
      <c r="I31" s="125" t="str">
        <f>IF(I23=0," ",I24/I23)</f>
        <v xml:space="preserve"> </v>
      </c>
      <c r="J31" s="3"/>
      <c r="K31" s="7"/>
      <c r="L31" s="7"/>
    </row>
    <row r="32" spans="1:12" x14ac:dyDescent="0.2">
      <c r="A32" s="3"/>
      <c r="B32" s="3" t="s">
        <v>125</v>
      </c>
      <c r="C32" s="113"/>
      <c r="D32" s="117"/>
      <c r="E32" s="121" t="s">
        <v>8</v>
      </c>
      <c r="F32" s="318"/>
      <c r="G32" s="318"/>
      <c r="H32" s="318"/>
      <c r="I32" s="301"/>
      <c r="J32" s="3"/>
      <c r="K32" s="7"/>
      <c r="L32" s="7"/>
    </row>
    <row r="33" spans="1:12" x14ac:dyDescent="0.2">
      <c r="A33" s="3"/>
      <c r="B33" s="113"/>
      <c r="C33" s="113"/>
      <c r="D33" s="117"/>
      <c r="E33" s="121"/>
      <c r="F33" s="120"/>
      <c r="G33" s="120"/>
      <c r="H33" s="120"/>
      <c r="I33" s="113"/>
      <c r="J33" s="3"/>
      <c r="K33" s="7"/>
      <c r="L33" s="7"/>
    </row>
    <row r="34" spans="1:12" x14ac:dyDescent="0.2">
      <c r="A34" s="3"/>
      <c r="B34" s="113"/>
      <c r="C34" s="115" t="s">
        <v>120</v>
      </c>
      <c r="D34" s="117"/>
      <c r="E34" s="120"/>
      <c r="F34" s="120"/>
      <c r="G34" s="120"/>
      <c r="H34" s="120"/>
      <c r="I34" s="113"/>
      <c r="J34" s="3"/>
      <c r="K34" s="7"/>
      <c r="L34" s="7"/>
    </row>
    <row r="35" spans="1:12" x14ac:dyDescent="0.2">
      <c r="A35" s="3"/>
      <c r="B35" s="113" t="s">
        <v>121</v>
      </c>
      <c r="C35" s="113"/>
      <c r="D35" s="117"/>
      <c r="E35" s="121" t="s">
        <v>80</v>
      </c>
      <c r="F35" s="316"/>
      <c r="G35" s="316"/>
      <c r="H35" s="316"/>
      <c r="I35" s="317"/>
      <c r="J35" s="3"/>
      <c r="K35" s="7"/>
      <c r="L35" s="7"/>
    </row>
    <row r="36" spans="1:12" x14ac:dyDescent="0.2">
      <c r="A36" s="3"/>
      <c r="B36" s="113" t="s">
        <v>122</v>
      </c>
      <c r="C36" s="113"/>
      <c r="D36" s="117"/>
      <c r="E36" s="121" t="s">
        <v>80</v>
      </c>
      <c r="F36" s="316"/>
      <c r="G36" s="316"/>
      <c r="H36" s="316"/>
      <c r="I36" s="317"/>
      <c r="J36" s="3"/>
      <c r="K36" s="7"/>
      <c r="L36" s="7"/>
    </row>
    <row r="37" spans="1:12" x14ac:dyDescent="0.2">
      <c r="A37" s="3"/>
      <c r="B37" s="113" t="s">
        <v>224</v>
      </c>
      <c r="C37" s="113"/>
      <c r="D37" s="117"/>
      <c r="E37" s="121" t="s">
        <v>8</v>
      </c>
      <c r="F37" s="124" t="str">
        <f>IF(F16=0," ",F35/F16)</f>
        <v xml:space="preserve"> </v>
      </c>
      <c r="G37" s="124" t="str">
        <f>IF(G16=0," ",G35/G16)</f>
        <v xml:space="preserve"> </v>
      </c>
      <c r="H37" s="124" t="str">
        <f>IF(H16=0," ",H35/H16)</f>
        <v xml:space="preserve"> </v>
      </c>
      <c r="I37" s="125" t="str">
        <f>IF(I16=0," ",I35/I16)</f>
        <v xml:space="preserve"> </v>
      </c>
      <c r="J37" s="7"/>
      <c r="K37" s="7"/>
      <c r="L37" s="7"/>
    </row>
    <row r="38" spans="1:12" x14ac:dyDescent="0.2">
      <c r="A38" s="3"/>
      <c r="B38" s="113" t="s">
        <v>225</v>
      </c>
      <c r="C38" s="113"/>
      <c r="D38" s="117"/>
      <c r="E38" s="121" t="s">
        <v>8</v>
      </c>
      <c r="F38" s="124" t="str">
        <f>IF(F16=0," ",F36/F16)</f>
        <v xml:space="preserve"> </v>
      </c>
      <c r="G38" s="124" t="str">
        <f>IF(G16=0," ",G36/G16)</f>
        <v xml:space="preserve"> </v>
      </c>
      <c r="H38" s="124" t="str">
        <f>IF(H16=0," ",H36/H16)</f>
        <v xml:space="preserve"> </v>
      </c>
      <c r="I38" s="125" t="str">
        <f>IF(I16=0," ",I36/I16)</f>
        <v xml:space="preserve"> </v>
      </c>
      <c r="J38" s="7"/>
      <c r="K38" s="7"/>
      <c r="L38" s="7"/>
    </row>
    <row r="39" spans="1:12" x14ac:dyDescent="0.2">
      <c r="A39" s="3"/>
      <c r="B39" s="113" t="s">
        <v>128</v>
      </c>
      <c r="C39" s="113"/>
      <c r="D39" s="117"/>
      <c r="E39" s="121" t="s">
        <v>63</v>
      </c>
      <c r="F39" s="316"/>
      <c r="G39" s="316"/>
      <c r="H39" s="316"/>
      <c r="I39" s="317"/>
      <c r="J39" s="7"/>
      <c r="K39" s="7"/>
      <c r="L39" s="7"/>
    </row>
    <row r="40" spans="1:12" x14ac:dyDescent="0.2">
      <c r="A40" s="3"/>
      <c r="B40" s="113" t="s">
        <v>129</v>
      </c>
      <c r="C40" s="113"/>
      <c r="D40" s="117"/>
      <c r="E40" s="121" t="s">
        <v>79</v>
      </c>
      <c r="F40" s="316"/>
      <c r="G40" s="316"/>
      <c r="H40" s="316"/>
      <c r="I40" s="317"/>
      <c r="J40" s="7"/>
      <c r="K40" s="7"/>
      <c r="L40" s="7"/>
    </row>
    <row r="41" spans="1:12" x14ac:dyDescent="0.2">
      <c r="A41" s="3"/>
      <c r="B41" s="113" t="s">
        <v>206</v>
      </c>
      <c r="C41" s="113"/>
      <c r="D41" s="117"/>
      <c r="E41" s="121" t="s">
        <v>79</v>
      </c>
      <c r="F41" s="316"/>
      <c r="G41" s="316"/>
      <c r="H41" s="316"/>
      <c r="I41" s="317"/>
      <c r="J41" s="7"/>
      <c r="K41" s="7"/>
      <c r="L41" s="7"/>
    </row>
    <row r="42" spans="1:12" x14ac:dyDescent="0.2">
      <c r="A42" s="3"/>
      <c r="B42" s="113" t="s">
        <v>205</v>
      </c>
      <c r="C42" s="113"/>
      <c r="D42" s="117"/>
      <c r="E42" s="121" t="s">
        <v>79</v>
      </c>
      <c r="F42" s="316"/>
      <c r="G42" s="316"/>
      <c r="H42" s="316"/>
      <c r="I42" s="317"/>
      <c r="J42" s="7"/>
      <c r="K42" s="7"/>
      <c r="L42" s="7"/>
    </row>
    <row r="43" spans="1:12" x14ac:dyDescent="0.2">
      <c r="A43" s="3"/>
      <c r="B43" s="113" t="s">
        <v>123</v>
      </c>
      <c r="C43" s="113"/>
      <c r="D43" s="117"/>
      <c r="E43" s="121" t="s">
        <v>102</v>
      </c>
      <c r="F43" s="316"/>
      <c r="G43" s="316"/>
      <c r="H43" s="316"/>
      <c r="I43" s="317"/>
      <c r="J43" s="7"/>
      <c r="K43" s="7"/>
      <c r="L43" s="7"/>
    </row>
    <row r="44" spans="1:12" x14ac:dyDescent="0.2">
      <c r="A44" s="3"/>
      <c r="B44" s="113" t="s">
        <v>124</v>
      </c>
      <c r="C44" s="113"/>
      <c r="D44" s="117"/>
      <c r="E44" s="121" t="s">
        <v>102</v>
      </c>
      <c r="F44" s="316"/>
      <c r="G44" s="316"/>
      <c r="H44" s="316"/>
      <c r="I44" s="317"/>
      <c r="J44" s="3"/>
      <c r="K44" s="7"/>
      <c r="L44" s="7"/>
    </row>
    <row r="45" spans="1:12" x14ac:dyDescent="0.2">
      <c r="A45" s="3"/>
      <c r="B45" s="3" t="s">
        <v>210</v>
      </c>
      <c r="C45" s="113"/>
      <c r="D45" s="117"/>
      <c r="E45" s="121" t="s">
        <v>102</v>
      </c>
      <c r="F45" s="316"/>
      <c r="G45" s="316"/>
      <c r="H45" s="316"/>
      <c r="I45" s="317"/>
      <c r="J45" s="3"/>
      <c r="K45" s="7"/>
      <c r="L45" s="7"/>
    </row>
    <row r="46" spans="1:12" x14ac:dyDescent="0.2">
      <c r="A46" s="3"/>
      <c r="B46" s="113" t="s">
        <v>191</v>
      </c>
      <c r="C46" s="113"/>
      <c r="D46" s="117"/>
      <c r="E46" s="121" t="s">
        <v>57</v>
      </c>
      <c r="F46" s="316"/>
      <c r="G46" s="316"/>
      <c r="H46" s="316"/>
      <c r="I46" s="317"/>
      <c r="J46" s="3"/>
      <c r="K46" s="7"/>
      <c r="L46" s="7"/>
    </row>
    <row r="47" spans="1:12" x14ac:dyDescent="0.2">
      <c r="A47" s="3"/>
      <c r="B47" s="113" t="s">
        <v>211</v>
      </c>
      <c r="C47" s="113"/>
      <c r="D47" s="117"/>
      <c r="E47" s="121" t="s">
        <v>59</v>
      </c>
      <c r="F47" s="126" t="str">
        <f>IF(F45=0," ",F46/F45)</f>
        <v xml:space="preserve"> </v>
      </c>
      <c r="G47" s="126" t="str">
        <f>IF(G45=0," ",G46/G45)</f>
        <v xml:space="preserve"> </v>
      </c>
      <c r="H47" s="126" t="str">
        <f>IF(H45=0," ",H46/H45)</f>
        <v xml:space="preserve"> </v>
      </c>
      <c r="I47" s="127" t="str">
        <f>IF(I45=0," ",I46/I45)</f>
        <v xml:space="preserve"> </v>
      </c>
      <c r="J47" s="7"/>
      <c r="K47" s="7"/>
      <c r="L47" s="7"/>
    </row>
    <row r="48" spans="1:12" x14ac:dyDescent="0.2">
      <c r="A48" s="3"/>
      <c r="B48" s="113" t="s">
        <v>220</v>
      </c>
      <c r="C48" s="113"/>
      <c r="D48" s="117"/>
      <c r="E48" s="121" t="s">
        <v>223</v>
      </c>
      <c r="F48" s="126" t="str">
        <f>IF(F42=0," ",F46/F42/12)</f>
        <v xml:space="preserve"> </v>
      </c>
      <c r="G48" s="126" t="str">
        <f>IF(G42=0," ",G46/G42/12)</f>
        <v xml:space="preserve"> </v>
      </c>
      <c r="H48" s="126" t="str">
        <f>IF(H42=0," ",H46/H42/12)</f>
        <v xml:space="preserve"> </v>
      </c>
      <c r="I48" s="127" t="str">
        <f>IF(I42=0," ",I46/I42/12)</f>
        <v xml:space="preserve"> </v>
      </c>
      <c r="J48" s="7"/>
      <c r="K48" s="7"/>
      <c r="L48" s="7"/>
    </row>
    <row r="49" spans="1:12" x14ac:dyDescent="0.2">
      <c r="A49" s="3"/>
      <c r="B49" s="113"/>
      <c r="C49" s="113"/>
      <c r="D49" s="117"/>
      <c r="E49" s="121"/>
      <c r="F49" s="120"/>
      <c r="G49" s="120"/>
      <c r="H49" s="120"/>
      <c r="I49" s="113"/>
      <c r="J49" s="3"/>
      <c r="K49" s="7"/>
      <c r="L49" s="7"/>
    </row>
    <row r="50" spans="1:12" x14ac:dyDescent="0.2">
      <c r="A50" s="3"/>
      <c r="B50" s="113"/>
      <c r="C50" s="115" t="s">
        <v>214</v>
      </c>
      <c r="D50" s="117"/>
      <c r="E50" s="121"/>
      <c r="F50" s="120"/>
      <c r="G50" s="120"/>
      <c r="H50" s="120"/>
      <c r="I50" s="113"/>
      <c r="J50" s="3"/>
      <c r="K50" s="7"/>
      <c r="L50" s="7"/>
    </row>
    <row r="51" spans="1:12" x14ac:dyDescent="0.2">
      <c r="A51" s="3"/>
      <c r="B51" s="113" t="s">
        <v>228</v>
      </c>
      <c r="C51" s="113"/>
      <c r="D51" s="117"/>
      <c r="E51" s="121" t="s">
        <v>57</v>
      </c>
      <c r="F51" s="316"/>
      <c r="G51" s="316"/>
      <c r="H51" s="316"/>
      <c r="I51" s="278"/>
      <c r="J51" s="7"/>
      <c r="K51" s="7"/>
      <c r="L51" s="7"/>
    </row>
    <row r="52" spans="1:12" x14ac:dyDescent="0.2">
      <c r="A52" s="3"/>
      <c r="B52" s="113" t="s">
        <v>218</v>
      </c>
      <c r="C52" s="113"/>
      <c r="D52" s="117"/>
      <c r="E52" s="121" t="s">
        <v>59</v>
      </c>
      <c r="F52" s="126" t="str">
        <f>IF((F26+F45=0)," ",F51/(F26+F45))</f>
        <v xml:space="preserve"> </v>
      </c>
      <c r="G52" s="126" t="str">
        <f>IF((G26+G45=0)," ",G51/(G26+G45))</f>
        <v xml:space="preserve"> </v>
      </c>
      <c r="H52" s="126" t="str">
        <f>IF((H26+H45=0)," ",H51/(H26+H45))</f>
        <v xml:space="preserve"> </v>
      </c>
      <c r="I52" s="127" t="str">
        <f>IF((I26+I45=0)," ",I51/(I26+I45))</f>
        <v xml:space="preserve"> </v>
      </c>
      <c r="J52" s="7"/>
      <c r="K52" s="7"/>
      <c r="L52" s="7"/>
    </row>
    <row r="53" spans="1:12" x14ac:dyDescent="0.2">
      <c r="A53" s="3"/>
      <c r="B53" s="113" t="s">
        <v>222</v>
      </c>
      <c r="C53" s="113"/>
      <c r="D53" s="117"/>
      <c r="E53" s="121" t="s">
        <v>223</v>
      </c>
      <c r="F53" s="126" t="str">
        <f>IF((F25+F42)=0," ",F51/(F25+F42)/12)</f>
        <v xml:space="preserve"> </v>
      </c>
      <c r="G53" s="126" t="str">
        <f>IF((G25+G42)=0," ",G51/(G25+G42)/12)</f>
        <v xml:space="preserve"> </v>
      </c>
      <c r="H53" s="126" t="str">
        <f>IF((H25+H42)=0," ",H51/(H25+H42)/12)</f>
        <v xml:space="preserve"> </v>
      </c>
      <c r="I53" s="127" t="str">
        <f>IF((I25+I42)=0," ",I51/(I25+I42)/12)</f>
        <v xml:space="preserve"> </v>
      </c>
      <c r="J53" s="7"/>
      <c r="K53" s="7"/>
      <c r="L53" s="7"/>
    </row>
    <row r="54" spans="1:12" x14ac:dyDescent="0.2">
      <c r="A54" s="3"/>
      <c r="B54" s="7" t="s">
        <v>130</v>
      </c>
      <c r="C54" s="80"/>
      <c r="D54" s="117"/>
      <c r="E54" s="121" t="s">
        <v>79</v>
      </c>
      <c r="F54" s="316"/>
      <c r="G54" s="316"/>
      <c r="H54" s="316"/>
      <c r="I54" s="317"/>
      <c r="J54" s="3"/>
      <c r="K54" s="7"/>
      <c r="L54" s="7"/>
    </row>
    <row r="55" spans="1:12" x14ac:dyDescent="0.2">
      <c r="A55" s="3"/>
      <c r="B55" s="7" t="s">
        <v>230</v>
      </c>
      <c r="C55" s="80"/>
      <c r="D55" s="117"/>
      <c r="E55" s="121" t="s">
        <v>229</v>
      </c>
      <c r="F55" s="126" t="str">
        <f>IF((F23+F41)=0," ",F54/(F23+F41)*1000)</f>
        <v xml:space="preserve"> </v>
      </c>
      <c r="G55" s="126" t="str">
        <f>IF((G23+G41)=0," ",G54/(G23+G41)*1000)</f>
        <v xml:space="preserve"> </v>
      </c>
      <c r="H55" s="126" t="str">
        <f>IF((H23+H41)=0," ",H54/(H23+H41)*1000)</f>
        <v xml:space="preserve"> </v>
      </c>
      <c r="I55" s="127" t="str">
        <f>IF((I23+I41)=0," ",I54/(I23+I41)*1000)</f>
        <v xml:space="preserve"> </v>
      </c>
      <c r="J55" s="7"/>
      <c r="K55" s="7"/>
      <c r="L55" s="7"/>
    </row>
    <row r="56" spans="1:12" x14ac:dyDescent="0.2">
      <c r="A56" s="3"/>
      <c r="B56" s="24"/>
      <c r="C56" s="116"/>
      <c r="D56" s="118"/>
      <c r="E56" s="110"/>
      <c r="F56" s="123"/>
      <c r="G56" s="123"/>
      <c r="H56" s="123"/>
      <c r="I56" s="116"/>
      <c r="J56" s="3"/>
      <c r="K56" s="7"/>
      <c r="L56" s="7"/>
    </row>
    <row r="57" spans="1:12" x14ac:dyDescent="0.2">
      <c r="A57" s="3"/>
      <c r="B57" s="3"/>
      <c r="C57" s="113"/>
      <c r="D57" s="113"/>
      <c r="E57" s="114"/>
      <c r="F57" s="113"/>
      <c r="G57" s="113"/>
      <c r="H57" s="113"/>
      <c r="I57" s="113"/>
      <c r="J57" s="3"/>
      <c r="K57" s="7"/>
      <c r="L57" s="7"/>
    </row>
    <row r="58" spans="1:12" x14ac:dyDescent="0.2">
      <c r="A58" s="3"/>
      <c r="C58" s="113"/>
      <c r="D58" s="113"/>
      <c r="E58" s="113"/>
      <c r="F58" s="113"/>
      <c r="G58" s="113"/>
      <c r="H58" s="113"/>
      <c r="I58" s="113"/>
      <c r="J58" s="3"/>
      <c r="K58" s="7"/>
      <c r="L58" s="7"/>
    </row>
    <row r="59" spans="1:12" ht="15.75" x14ac:dyDescent="0.25">
      <c r="A59" s="3"/>
      <c r="B59" s="320" t="s">
        <v>336</v>
      </c>
      <c r="C59" s="3"/>
      <c r="D59" s="3"/>
      <c r="E59" s="3"/>
      <c r="F59" s="3"/>
      <c r="G59" s="3"/>
      <c r="H59" s="3"/>
      <c r="I59" s="3"/>
      <c r="J59" s="3"/>
      <c r="K59" s="7"/>
      <c r="L59" s="7"/>
    </row>
    <row r="60" spans="1:12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7"/>
      <c r="L60" s="7"/>
    </row>
    <row r="61" spans="1:12" x14ac:dyDescent="0.2">
      <c r="A61" s="3"/>
      <c r="B61" s="676" t="s">
        <v>81</v>
      </c>
      <c r="C61" s="676"/>
      <c r="D61" s="40"/>
      <c r="E61" s="97" t="s">
        <v>79</v>
      </c>
      <c r="F61" s="122">
        <v>2007</v>
      </c>
      <c r="G61" s="119">
        <v>2008</v>
      </c>
      <c r="H61" s="122">
        <v>2009</v>
      </c>
      <c r="I61" s="97">
        <v>2010</v>
      </c>
      <c r="J61" s="3"/>
      <c r="K61" s="7"/>
      <c r="L61" s="7"/>
    </row>
    <row r="62" spans="1:12" x14ac:dyDescent="0.2">
      <c r="A62" s="3"/>
      <c r="B62" s="3"/>
      <c r="C62" s="3"/>
      <c r="D62" s="22"/>
      <c r="E62" s="22"/>
      <c r="F62" s="3"/>
      <c r="G62" s="3"/>
      <c r="H62" s="3"/>
      <c r="I62" s="3"/>
      <c r="J62" s="3"/>
      <c r="K62" s="7"/>
      <c r="L62" s="7"/>
    </row>
    <row r="63" spans="1:12" x14ac:dyDescent="0.2">
      <c r="A63" s="3"/>
      <c r="B63" s="7" t="s">
        <v>192</v>
      </c>
      <c r="C63" s="3"/>
      <c r="D63" s="23"/>
      <c r="E63" s="59" t="s">
        <v>57</v>
      </c>
      <c r="F63" s="319"/>
      <c r="G63" s="319"/>
      <c r="H63" s="319"/>
      <c r="I63" s="319"/>
      <c r="J63" s="3"/>
      <c r="K63" s="7"/>
      <c r="L63" s="7"/>
    </row>
    <row r="64" spans="1:12" x14ac:dyDescent="0.2">
      <c r="A64" s="3"/>
      <c r="B64" s="7" t="s">
        <v>92</v>
      </c>
      <c r="C64" s="3"/>
      <c r="D64" s="23"/>
      <c r="E64" s="59" t="s">
        <v>57</v>
      </c>
      <c r="F64" s="319"/>
      <c r="G64" s="319"/>
      <c r="H64" s="319"/>
      <c r="I64" s="319"/>
      <c r="J64" s="3"/>
      <c r="K64" s="7"/>
      <c r="L64" s="7"/>
    </row>
    <row r="65" spans="1:12" x14ac:dyDescent="0.2">
      <c r="A65" s="3"/>
      <c r="B65" s="7" t="s">
        <v>91</v>
      </c>
      <c r="C65" s="3"/>
      <c r="D65" s="23"/>
      <c r="E65" s="59" t="s">
        <v>57</v>
      </c>
      <c r="F65" s="319"/>
      <c r="G65" s="319"/>
      <c r="H65" s="319"/>
      <c r="I65" s="319"/>
      <c r="J65" s="3"/>
      <c r="K65" s="7"/>
      <c r="L65" s="7"/>
    </row>
    <row r="66" spans="1:12" x14ac:dyDescent="0.2">
      <c r="A66" s="3"/>
      <c r="B66" s="7" t="s">
        <v>193</v>
      </c>
      <c r="C66" s="3"/>
      <c r="D66" s="23"/>
      <c r="E66" s="59" t="s">
        <v>57</v>
      </c>
      <c r="F66" s="319"/>
      <c r="G66" s="319"/>
      <c r="H66" s="319"/>
      <c r="I66" s="319"/>
      <c r="J66" s="3"/>
      <c r="K66" s="7"/>
      <c r="L66" s="7"/>
    </row>
    <row r="67" spans="1:12" x14ac:dyDescent="0.2">
      <c r="A67" s="3"/>
      <c r="B67" s="7" t="s">
        <v>93</v>
      </c>
      <c r="C67" s="3"/>
      <c r="D67" s="23"/>
      <c r="E67" s="59" t="s">
        <v>57</v>
      </c>
      <c r="F67" s="319"/>
      <c r="G67" s="319"/>
      <c r="H67" s="319"/>
      <c r="I67" s="319"/>
      <c r="J67" s="3"/>
      <c r="K67" s="7"/>
      <c r="L67" s="7"/>
    </row>
    <row r="68" spans="1:12" x14ac:dyDescent="0.2">
      <c r="A68" s="3"/>
      <c r="B68" s="24"/>
      <c r="C68" s="24"/>
      <c r="D68" s="25"/>
      <c r="E68" s="25"/>
      <c r="F68" s="24"/>
      <c r="G68" s="24"/>
      <c r="H68" s="24"/>
      <c r="I68" s="24"/>
      <c r="J68" s="3"/>
      <c r="K68" s="7"/>
      <c r="L68" s="7"/>
    </row>
    <row r="69" spans="1:12" x14ac:dyDescent="0.2">
      <c r="A69" s="3"/>
      <c r="B69" s="91" t="s">
        <v>54</v>
      </c>
      <c r="C69" s="3"/>
      <c r="D69" s="3"/>
      <c r="E69" s="9"/>
      <c r="F69" s="98">
        <f>SUM(F63:F67)</f>
        <v>0</v>
      </c>
      <c r="G69" s="98">
        <f>SUM(G63:G67)</f>
        <v>0</v>
      </c>
      <c r="H69" s="98">
        <f>SUM(H63:H67)</f>
        <v>0</v>
      </c>
      <c r="I69" s="98">
        <f>SUM(I63:I67)</f>
        <v>0</v>
      </c>
      <c r="J69" s="3"/>
      <c r="K69" s="7"/>
      <c r="L69" s="7"/>
    </row>
    <row r="70" spans="1:1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7"/>
      <c r="L70" s="7"/>
    </row>
    <row r="71" spans="1:12" ht="15.75" x14ac:dyDescent="0.25">
      <c r="A71" s="3"/>
      <c r="B71" s="320" t="s">
        <v>337</v>
      </c>
      <c r="C71" s="3"/>
      <c r="D71" s="3"/>
      <c r="E71" s="3"/>
      <c r="F71" s="3"/>
      <c r="G71" s="3"/>
      <c r="H71" s="3"/>
      <c r="I71" s="3"/>
      <c r="J71" s="3"/>
      <c r="K71" s="7"/>
      <c r="L71" s="7"/>
    </row>
    <row r="72" spans="1:12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7"/>
      <c r="L72" s="7"/>
    </row>
    <row r="73" spans="1:12" x14ac:dyDescent="0.2">
      <c r="A73" s="3"/>
      <c r="B73" s="676" t="s">
        <v>81</v>
      </c>
      <c r="C73" s="676"/>
      <c r="D73" s="40"/>
      <c r="E73" s="97" t="s">
        <v>79</v>
      </c>
      <c r="F73" s="122">
        <v>2007</v>
      </c>
      <c r="G73" s="119">
        <v>2008</v>
      </c>
      <c r="H73" s="122">
        <v>2009</v>
      </c>
      <c r="I73" s="97">
        <v>2010</v>
      </c>
      <c r="J73" s="3"/>
      <c r="K73" s="7"/>
      <c r="L73" s="7"/>
    </row>
    <row r="74" spans="1:12" x14ac:dyDescent="0.2">
      <c r="A74" s="3"/>
      <c r="B74" s="3"/>
      <c r="C74" s="3"/>
      <c r="D74" s="22"/>
      <c r="E74" s="108"/>
      <c r="F74" s="3"/>
      <c r="G74" s="3"/>
      <c r="H74" s="3"/>
      <c r="I74" s="3"/>
      <c r="J74" s="3"/>
      <c r="K74" s="7"/>
      <c r="L74" s="7"/>
    </row>
    <row r="75" spans="1:12" x14ac:dyDescent="0.2">
      <c r="A75" s="3"/>
      <c r="B75" s="7" t="s">
        <v>192</v>
      </c>
      <c r="C75" s="3"/>
      <c r="D75" s="23"/>
      <c r="E75" s="35" t="s">
        <v>8</v>
      </c>
      <c r="F75" s="104">
        <f>IF(F$69=0,0,F63/F$69)</f>
        <v>0</v>
      </c>
      <c r="G75" s="104">
        <f>IF(G$69=0,0,G63/G$69)</f>
        <v>0</v>
      </c>
      <c r="H75" s="104">
        <f>IF(H$69=0,0,H63/H$69)</f>
        <v>0</v>
      </c>
      <c r="I75" s="104">
        <f>IF(I$69=0,0,I63/I$69)</f>
        <v>0</v>
      </c>
      <c r="J75" s="3"/>
      <c r="K75" s="104"/>
      <c r="L75" s="104"/>
    </row>
    <row r="76" spans="1:12" x14ac:dyDescent="0.2">
      <c r="A76" s="3"/>
      <c r="B76" s="7" t="s">
        <v>92</v>
      </c>
      <c r="C76" s="3"/>
      <c r="D76" s="23"/>
      <c r="E76" s="35" t="s">
        <v>8</v>
      </c>
      <c r="F76" s="104">
        <f t="shared" ref="F76:I81" si="0">IF(F$69=0,0,F64/F$69)</f>
        <v>0</v>
      </c>
      <c r="G76" s="104">
        <f t="shared" si="0"/>
        <v>0</v>
      </c>
      <c r="H76" s="104">
        <f t="shared" si="0"/>
        <v>0</v>
      </c>
      <c r="I76" s="104">
        <f t="shared" si="0"/>
        <v>0</v>
      </c>
      <c r="J76" s="3"/>
      <c r="K76" s="104"/>
      <c r="L76" s="104"/>
    </row>
    <row r="77" spans="1:12" x14ac:dyDescent="0.2">
      <c r="A77" s="3"/>
      <c r="B77" s="7" t="s">
        <v>91</v>
      </c>
      <c r="C77" s="3"/>
      <c r="D77" s="23"/>
      <c r="E77" s="35" t="s">
        <v>8</v>
      </c>
      <c r="F77" s="104">
        <f t="shared" si="0"/>
        <v>0</v>
      </c>
      <c r="G77" s="104">
        <f t="shared" si="0"/>
        <v>0</v>
      </c>
      <c r="H77" s="104">
        <f t="shared" si="0"/>
        <v>0</v>
      </c>
      <c r="I77" s="104">
        <f t="shared" si="0"/>
        <v>0</v>
      </c>
      <c r="J77" s="3"/>
      <c r="K77" s="104"/>
      <c r="L77" s="104"/>
    </row>
    <row r="78" spans="1:12" x14ac:dyDescent="0.2">
      <c r="A78" s="3"/>
      <c r="B78" s="7" t="s">
        <v>193</v>
      </c>
      <c r="C78" s="3"/>
      <c r="D78" s="23"/>
      <c r="E78" s="35" t="s">
        <v>8</v>
      </c>
      <c r="F78" s="104">
        <f t="shared" si="0"/>
        <v>0</v>
      </c>
      <c r="G78" s="104">
        <f t="shared" si="0"/>
        <v>0</v>
      </c>
      <c r="H78" s="104">
        <f t="shared" si="0"/>
        <v>0</v>
      </c>
      <c r="I78" s="104">
        <f t="shared" si="0"/>
        <v>0</v>
      </c>
      <c r="J78" s="3"/>
      <c r="K78" s="104"/>
      <c r="L78" s="104"/>
    </row>
    <row r="79" spans="1:12" x14ac:dyDescent="0.2">
      <c r="A79" s="3"/>
      <c r="B79" s="7" t="s">
        <v>93</v>
      </c>
      <c r="C79" s="3"/>
      <c r="D79" s="23"/>
      <c r="E79" s="35" t="s">
        <v>8</v>
      </c>
      <c r="F79" s="104">
        <f t="shared" si="0"/>
        <v>0</v>
      </c>
      <c r="G79" s="104">
        <f t="shared" si="0"/>
        <v>0</v>
      </c>
      <c r="H79" s="104">
        <f t="shared" si="0"/>
        <v>0</v>
      </c>
      <c r="I79" s="104">
        <f t="shared" si="0"/>
        <v>0</v>
      </c>
      <c r="J79" s="3"/>
      <c r="K79" s="104"/>
      <c r="L79" s="104"/>
    </row>
    <row r="80" spans="1:12" x14ac:dyDescent="0.2">
      <c r="A80" s="3"/>
      <c r="B80" s="24"/>
      <c r="C80" s="24"/>
      <c r="D80" s="25"/>
      <c r="E80" s="36"/>
      <c r="F80" s="24"/>
      <c r="G80" s="24"/>
      <c r="H80" s="24"/>
      <c r="I80" s="24"/>
      <c r="J80" s="3"/>
      <c r="K80" s="7"/>
      <c r="L80" s="7"/>
    </row>
    <row r="81" spans="1:12" x14ac:dyDescent="0.2">
      <c r="A81" s="3"/>
      <c r="B81" s="91" t="s">
        <v>54</v>
      </c>
      <c r="C81" s="3"/>
      <c r="D81" s="3"/>
      <c r="E81" s="9"/>
      <c r="F81" s="104">
        <f t="shared" si="0"/>
        <v>0</v>
      </c>
      <c r="G81" s="104">
        <f t="shared" si="0"/>
        <v>0</v>
      </c>
      <c r="H81" s="104">
        <f t="shared" si="0"/>
        <v>0</v>
      </c>
      <c r="I81" s="104">
        <f t="shared" si="0"/>
        <v>0</v>
      </c>
      <c r="J81" s="3"/>
      <c r="K81" s="104"/>
      <c r="L81" s="104"/>
    </row>
    <row r="82" spans="1:12" x14ac:dyDescent="0.2">
      <c r="A82" s="3"/>
      <c r="B82" s="91"/>
      <c r="C82" s="3"/>
      <c r="D82" s="3"/>
      <c r="E82" s="3"/>
      <c r="F82" s="98"/>
      <c r="G82" s="98"/>
      <c r="H82" s="98"/>
      <c r="I82" s="98"/>
      <c r="J82" s="3"/>
      <c r="K82" s="7"/>
      <c r="L82" s="7"/>
    </row>
    <row r="83" spans="1:12" ht="15.75" x14ac:dyDescent="0.25">
      <c r="A83" s="3"/>
      <c r="B83" s="320" t="s">
        <v>338</v>
      </c>
      <c r="C83" s="103"/>
      <c r="D83" s="103"/>
      <c r="E83" s="103"/>
      <c r="F83" s="103"/>
      <c r="G83" s="103"/>
      <c r="H83" s="103"/>
      <c r="I83" s="3"/>
      <c r="J83" s="3"/>
      <c r="K83" s="3"/>
      <c r="L83" s="3"/>
    </row>
    <row r="84" spans="1:12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">
      <c r="A85" s="3"/>
      <c r="B85" s="676" t="s">
        <v>81</v>
      </c>
      <c r="C85" s="676"/>
      <c r="D85" s="40"/>
      <c r="E85" s="97" t="s">
        <v>79</v>
      </c>
      <c r="F85" s="122">
        <v>2007</v>
      </c>
      <c r="G85" s="119">
        <v>2008</v>
      </c>
      <c r="H85" s="122">
        <v>2009</v>
      </c>
      <c r="I85" s="97">
        <v>2010</v>
      </c>
      <c r="J85" s="3"/>
      <c r="K85" s="3"/>
      <c r="L85" s="3"/>
    </row>
    <row r="86" spans="1:12" x14ac:dyDescent="0.2">
      <c r="A86" s="3"/>
      <c r="B86" s="102"/>
      <c r="C86" s="102"/>
      <c r="D86" s="22"/>
      <c r="E86" s="108"/>
      <c r="F86" s="102"/>
      <c r="G86" s="102"/>
      <c r="H86" s="102"/>
      <c r="I86" s="102"/>
      <c r="J86" s="3"/>
      <c r="K86" s="3"/>
      <c r="L86" s="3"/>
    </row>
    <row r="87" spans="1:12" x14ac:dyDescent="0.2">
      <c r="A87" s="3"/>
      <c r="B87" s="100" t="s">
        <v>187</v>
      </c>
      <c r="C87" s="2"/>
      <c r="D87" s="23"/>
      <c r="E87" s="35"/>
      <c r="F87" s="2"/>
      <c r="G87" s="2"/>
      <c r="H87" s="2"/>
      <c r="I87" s="2"/>
      <c r="J87" s="3"/>
      <c r="K87" s="3"/>
      <c r="L87" s="3"/>
    </row>
    <row r="88" spans="1:12" x14ac:dyDescent="0.2">
      <c r="A88" s="3"/>
      <c r="B88" s="7" t="s">
        <v>127</v>
      </c>
      <c r="C88" s="7"/>
      <c r="D88" s="23"/>
      <c r="E88" s="35" t="s">
        <v>57</v>
      </c>
      <c r="F88" s="98">
        <f>F69</f>
        <v>0</v>
      </c>
      <c r="G88" s="98">
        <f>G69</f>
        <v>0</v>
      </c>
      <c r="H88" s="98">
        <f>H69</f>
        <v>0</v>
      </c>
      <c r="I88" s="98">
        <f>I69</f>
        <v>0</v>
      </c>
      <c r="J88" s="3"/>
      <c r="K88" s="3"/>
      <c r="L88" s="3"/>
    </row>
    <row r="89" spans="1:12" x14ac:dyDescent="0.2">
      <c r="A89" s="3"/>
      <c r="B89" s="7" t="s">
        <v>188</v>
      </c>
      <c r="C89" s="7"/>
      <c r="D89" s="23"/>
      <c r="E89" s="35" t="s">
        <v>57</v>
      </c>
      <c r="F89" s="319"/>
      <c r="G89" s="319"/>
      <c r="H89" s="319"/>
      <c r="I89" s="319"/>
      <c r="J89" s="3"/>
      <c r="K89" s="3"/>
      <c r="L89" s="3"/>
    </row>
    <row r="90" spans="1:12" x14ac:dyDescent="0.2">
      <c r="A90" s="3"/>
      <c r="B90" s="7" t="s">
        <v>54</v>
      </c>
      <c r="C90" s="7"/>
      <c r="D90" s="23"/>
      <c r="E90" s="35" t="s">
        <v>57</v>
      </c>
      <c r="F90" s="99">
        <f>F88+F89</f>
        <v>0</v>
      </c>
      <c r="G90" s="99">
        <f>G88+G89</f>
        <v>0</v>
      </c>
      <c r="H90" s="99">
        <f>H88+H89</f>
        <v>0</v>
      </c>
      <c r="I90" s="99">
        <f>I88+I89</f>
        <v>0</v>
      </c>
      <c r="J90" s="3"/>
      <c r="K90" s="3"/>
      <c r="L90" s="3"/>
    </row>
    <row r="91" spans="1:12" x14ac:dyDescent="0.2">
      <c r="A91" s="3"/>
      <c r="B91" s="7"/>
      <c r="C91" s="7"/>
      <c r="D91" s="23"/>
      <c r="E91" s="35"/>
      <c r="F91" s="12"/>
      <c r="G91" s="12"/>
      <c r="H91" s="99"/>
      <c r="I91" s="99"/>
      <c r="J91" s="3"/>
      <c r="K91" s="3"/>
      <c r="L91" s="3"/>
    </row>
    <row r="92" spans="1:12" x14ac:dyDescent="0.2">
      <c r="A92" s="3"/>
      <c r="B92" s="100" t="s">
        <v>189</v>
      </c>
      <c r="C92" s="7"/>
      <c r="D92" s="23"/>
      <c r="E92" s="35"/>
      <c r="F92" s="12"/>
      <c r="G92" s="12"/>
      <c r="H92" s="98"/>
      <c r="I92" s="98"/>
      <c r="J92" s="3"/>
      <c r="K92" s="3"/>
      <c r="L92" s="3"/>
    </row>
    <row r="93" spans="1:12" x14ac:dyDescent="0.2">
      <c r="A93" s="3"/>
      <c r="B93" s="7" t="s">
        <v>190</v>
      </c>
      <c r="C93" s="7"/>
      <c r="D93" s="23"/>
      <c r="E93" s="35" t="s">
        <v>57</v>
      </c>
      <c r="F93" s="261">
        <f>F28</f>
        <v>0</v>
      </c>
      <c r="G93" s="262">
        <f>G28</f>
        <v>0</v>
      </c>
      <c r="H93" s="262">
        <f>H28</f>
        <v>0</v>
      </c>
      <c r="I93" s="262">
        <f>I28</f>
        <v>0</v>
      </c>
      <c r="J93" s="3"/>
      <c r="K93" s="3"/>
      <c r="L93" s="3"/>
    </row>
    <row r="94" spans="1:12" x14ac:dyDescent="0.2">
      <c r="A94" s="3"/>
      <c r="B94" s="7" t="s">
        <v>191</v>
      </c>
      <c r="C94" s="2"/>
      <c r="D94" s="23"/>
      <c r="E94" s="35" t="s">
        <v>57</v>
      </c>
      <c r="F94" s="98">
        <f>F46</f>
        <v>0</v>
      </c>
      <c r="G94" s="98">
        <f>G46</f>
        <v>0</v>
      </c>
      <c r="H94" s="98">
        <f>H46</f>
        <v>0</v>
      </c>
      <c r="I94" s="98">
        <f>I46</f>
        <v>0</v>
      </c>
      <c r="J94" s="3"/>
      <c r="K94" s="3"/>
      <c r="L94" s="3"/>
    </row>
    <row r="95" spans="1:12" x14ac:dyDescent="0.2">
      <c r="A95" s="3"/>
      <c r="B95" s="7" t="s">
        <v>215</v>
      </c>
      <c r="C95" s="2"/>
      <c r="D95" s="23"/>
      <c r="E95" s="35" t="s">
        <v>57</v>
      </c>
      <c r="F95" s="99">
        <f>SUM(F93:F94)</f>
        <v>0</v>
      </c>
      <c r="G95" s="99">
        <f>SUM(G93:G94)</f>
        <v>0</v>
      </c>
      <c r="H95" s="99">
        <f>SUM(H93:H94)</f>
        <v>0</v>
      </c>
      <c r="I95" s="99">
        <f>SUM(I93:I94)</f>
        <v>0</v>
      </c>
      <c r="J95" s="3"/>
      <c r="K95" s="3"/>
      <c r="L95" s="3"/>
    </row>
    <row r="96" spans="1:12" x14ac:dyDescent="0.2">
      <c r="A96" s="3"/>
      <c r="B96" s="24"/>
      <c r="C96" s="64"/>
      <c r="D96" s="25"/>
      <c r="E96" s="109"/>
      <c r="F96" s="107"/>
      <c r="G96" s="107"/>
      <c r="H96" s="107"/>
      <c r="I96" s="107"/>
      <c r="J96" s="3"/>
      <c r="K96" s="3"/>
      <c r="L96" s="3"/>
    </row>
    <row r="97" spans="1:12" x14ac:dyDescent="0.2">
      <c r="A97" s="3"/>
      <c r="B97" s="91" t="s">
        <v>195</v>
      </c>
      <c r="C97" s="2"/>
      <c r="D97" s="7"/>
      <c r="E97" s="4"/>
      <c r="F97" s="101">
        <f>F95-F90</f>
        <v>0</v>
      </c>
      <c r="G97" s="101">
        <f>G95-G90</f>
        <v>0</v>
      </c>
      <c r="H97" s="101">
        <f>H95-H90</f>
        <v>0</v>
      </c>
      <c r="I97" s="101">
        <f>I95-I90</f>
        <v>0</v>
      </c>
      <c r="J97" s="3"/>
      <c r="K97" s="3"/>
      <c r="L97" s="3"/>
    </row>
    <row r="98" spans="1:12" x14ac:dyDescent="0.2">
      <c r="A98" s="3"/>
      <c r="B98" s="2"/>
      <c r="C98" s="2"/>
      <c r="D98" s="2"/>
      <c r="E98" s="2"/>
      <c r="F98" s="2"/>
      <c r="G98" s="2"/>
      <c r="H98" s="2"/>
      <c r="I98" s="7"/>
      <c r="J98" s="3"/>
      <c r="K98" s="3"/>
      <c r="L98" s="3"/>
    </row>
    <row r="99" spans="1:12" ht="15.75" x14ac:dyDescent="0.25">
      <c r="A99" s="1"/>
      <c r="B99" s="320" t="s">
        <v>339</v>
      </c>
      <c r="C99" s="103"/>
      <c r="D99" s="103"/>
      <c r="E99" s="103"/>
      <c r="F99" s="103"/>
      <c r="G99" s="103"/>
      <c r="H99" s="103"/>
      <c r="I99" s="3"/>
      <c r="J99" s="1"/>
      <c r="K99" s="1"/>
      <c r="L99" s="1"/>
    </row>
    <row r="100" spans="1:12" x14ac:dyDescent="0.2">
      <c r="A100" s="1"/>
      <c r="B100" s="3"/>
      <c r="C100" s="3"/>
      <c r="D100" s="3"/>
      <c r="E100" s="3"/>
      <c r="F100" s="3"/>
      <c r="G100" s="3"/>
      <c r="H100" s="3"/>
      <c r="I100" s="3"/>
      <c r="J100" s="1"/>
      <c r="K100" s="1"/>
      <c r="L100" s="1"/>
    </row>
    <row r="101" spans="1:12" x14ac:dyDescent="0.2">
      <c r="A101" s="1"/>
      <c r="B101" s="676" t="s">
        <v>81</v>
      </c>
      <c r="C101" s="676"/>
      <c r="D101" s="40"/>
      <c r="E101" s="97" t="s">
        <v>79</v>
      </c>
      <c r="F101" s="122">
        <v>2007</v>
      </c>
      <c r="G101" s="119">
        <v>2008</v>
      </c>
      <c r="H101" s="122">
        <v>2009</v>
      </c>
      <c r="I101" s="97">
        <v>2010</v>
      </c>
      <c r="J101" s="1"/>
      <c r="K101" s="1"/>
      <c r="L101" s="1"/>
    </row>
    <row r="102" spans="1:12" x14ac:dyDescent="0.2">
      <c r="A102" s="1"/>
      <c r="B102" s="102"/>
      <c r="C102" s="102"/>
      <c r="D102" s="22"/>
      <c r="E102" s="108"/>
      <c r="F102" s="102"/>
      <c r="G102" s="102"/>
      <c r="H102" s="102"/>
      <c r="I102" s="102"/>
      <c r="J102" s="1"/>
      <c r="K102" s="1"/>
      <c r="L102" s="1"/>
    </row>
    <row r="103" spans="1:12" x14ac:dyDescent="0.2">
      <c r="A103" s="1"/>
      <c r="B103" s="3" t="s">
        <v>216</v>
      </c>
      <c r="C103" s="7"/>
      <c r="D103" s="23"/>
      <c r="E103" s="35" t="s">
        <v>57</v>
      </c>
      <c r="F103" s="319"/>
      <c r="G103" s="319"/>
      <c r="H103" s="319"/>
      <c r="I103" s="319"/>
      <c r="J103" s="1"/>
      <c r="K103" s="1"/>
      <c r="L103" s="1"/>
    </row>
    <row r="104" spans="1:12" x14ac:dyDescent="0.2">
      <c r="A104" s="1"/>
      <c r="B104" s="3" t="s">
        <v>126</v>
      </c>
      <c r="C104" s="7"/>
      <c r="D104" s="23"/>
      <c r="E104" s="35" t="s">
        <v>57</v>
      </c>
      <c r="F104" s="319"/>
      <c r="G104" s="319"/>
      <c r="H104" s="319"/>
      <c r="I104" s="319"/>
      <c r="J104" s="1"/>
      <c r="K104" s="1"/>
      <c r="L104" s="1"/>
    </row>
    <row r="105" spans="1:12" x14ac:dyDescent="0.2">
      <c r="A105" s="1"/>
      <c r="B105" s="3" t="s">
        <v>217</v>
      </c>
      <c r="C105" s="7"/>
      <c r="D105" s="23"/>
      <c r="E105" s="35" t="s">
        <v>50</v>
      </c>
      <c r="F105" s="319"/>
      <c r="G105" s="319"/>
      <c r="H105" s="319"/>
      <c r="I105" s="319"/>
      <c r="J105" s="1"/>
      <c r="K105" s="1"/>
      <c r="L105" s="1"/>
    </row>
    <row r="106" spans="1:12" x14ac:dyDescent="0.2">
      <c r="A106" s="1"/>
      <c r="B106" s="3" t="s">
        <v>232</v>
      </c>
      <c r="C106" s="7"/>
      <c r="D106" s="23"/>
      <c r="E106" s="35" t="s">
        <v>57</v>
      </c>
      <c r="F106" s="319"/>
      <c r="G106" s="319"/>
      <c r="H106" s="319"/>
      <c r="I106" s="319"/>
      <c r="J106" s="1"/>
      <c r="K106" s="1"/>
      <c r="L106" s="1"/>
    </row>
    <row r="107" spans="1:12" x14ac:dyDescent="0.2">
      <c r="A107" s="1"/>
      <c r="B107" s="3" t="s">
        <v>231</v>
      </c>
      <c r="C107" s="7"/>
      <c r="D107" s="23"/>
      <c r="E107" s="35" t="s">
        <v>57</v>
      </c>
      <c r="F107" s="319"/>
      <c r="G107" s="319"/>
      <c r="H107" s="319"/>
      <c r="I107" s="319"/>
      <c r="J107" s="1"/>
      <c r="K107" s="1"/>
      <c r="L107" s="1"/>
    </row>
    <row r="108" spans="1:12" x14ac:dyDescent="0.2">
      <c r="A108" s="1"/>
      <c r="B108" s="24"/>
      <c r="C108" s="64"/>
      <c r="D108" s="25"/>
      <c r="E108" s="109"/>
      <c r="F108" s="107"/>
      <c r="G108" s="107"/>
      <c r="H108" s="107"/>
      <c r="I108" s="107"/>
      <c r="J108" s="1"/>
      <c r="K108" s="1"/>
      <c r="L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1"/>
      <c r="B110" s="13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</sheetData>
  <sheetProtection password="D5CF" sheet="1" objects="1" scenarios="1"/>
  <mergeCells count="8">
    <mergeCell ref="L2:L3"/>
    <mergeCell ref="B101:C101"/>
    <mergeCell ref="B85:C85"/>
    <mergeCell ref="B61:C61"/>
    <mergeCell ref="B73:C73"/>
    <mergeCell ref="B14:C14"/>
    <mergeCell ref="F5:I5"/>
    <mergeCell ref="C8:E8"/>
  </mergeCells>
  <phoneticPr fontId="0" type="noConversion"/>
  <conditionalFormatting sqref="F75:I81 F69:I69 F88:I88 F90:I97">
    <cfRule type="cellIs" dxfId="2" priority="1" stopIfTrue="1" operator="equal">
      <formula>0</formula>
    </cfRule>
  </conditionalFormatting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1" manualBreakCount="1">
    <brk id="57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view="pageBreakPreview" zoomScale="75" zoomScaleNormal="75" zoomScaleSheetLayoutView="75" workbookViewId="0">
      <selection activeCell="L11" sqref="L11"/>
    </sheetView>
  </sheetViews>
  <sheetFormatPr defaultRowHeight="12.75" x14ac:dyDescent="0.2"/>
  <cols>
    <col min="2" max="2" width="10.85546875" customWidth="1"/>
    <col min="5" max="5" width="11.7109375" customWidth="1"/>
    <col min="6" max="7" width="12.140625" customWidth="1"/>
    <col min="8" max="8" width="12" customWidth="1"/>
    <col min="9" max="9" width="11.85546875" customWidth="1"/>
    <col min="12" max="12" width="10.28515625" customWidth="1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customHeight="1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s="136" customFormat="1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s="136" customFormat="1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s="136" customFormat="1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s="136" customFormat="1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s="136" customFormat="1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s="136" customFormat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12" t="s">
        <v>340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1"/>
      <c r="B11" s="3"/>
      <c r="C11" s="3"/>
      <c r="D11" s="3"/>
      <c r="E11" s="11"/>
      <c r="F11" s="7"/>
      <c r="G11" s="7"/>
      <c r="H11" s="11"/>
      <c r="I11" s="7"/>
      <c r="J11" s="3"/>
      <c r="K11" s="3"/>
      <c r="L11" s="3"/>
    </row>
    <row r="12" spans="1:12" ht="15.75" x14ac:dyDescent="0.25">
      <c r="A12" s="389" t="s">
        <v>235</v>
      </c>
      <c r="B12" s="3"/>
      <c r="C12" s="3"/>
      <c r="D12" s="3"/>
      <c r="E12" s="11"/>
      <c r="F12" s="7"/>
      <c r="G12" s="7"/>
      <c r="H12" s="11"/>
      <c r="I12" s="7"/>
      <c r="J12" s="3"/>
      <c r="K12" s="3"/>
      <c r="L12" s="3"/>
    </row>
    <row r="13" spans="1:12" ht="15.75" x14ac:dyDescent="0.25">
      <c r="A13" s="130"/>
      <c r="B13" s="3"/>
      <c r="C13" s="3"/>
      <c r="D13" s="3"/>
      <c r="E13" s="11"/>
      <c r="F13" s="7"/>
      <c r="G13" s="7"/>
      <c r="H13" s="11"/>
      <c r="I13" s="7"/>
      <c r="J13" s="3"/>
      <c r="K13" s="3"/>
      <c r="L13" s="3"/>
    </row>
    <row r="14" spans="1:12" ht="15.75" x14ac:dyDescent="0.25">
      <c r="A14" s="6"/>
      <c r="B14" s="320" t="s">
        <v>341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7"/>
      <c r="L15" s="7"/>
    </row>
    <row r="16" spans="1:12" x14ac:dyDescent="0.2">
      <c r="A16" s="3"/>
      <c r="B16" s="676" t="s">
        <v>81</v>
      </c>
      <c r="C16" s="676"/>
      <c r="D16" s="41"/>
      <c r="E16" s="119" t="s">
        <v>79</v>
      </c>
      <c r="F16" s="122">
        <v>2007</v>
      </c>
      <c r="G16" s="119">
        <v>2008</v>
      </c>
      <c r="H16" s="122">
        <v>2009</v>
      </c>
      <c r="I16" s="97">
        <v>2010</v>
      </c>
      <c r="J16" s="3"/>
      <c r="K16" s="7"/>
      <c r="L16" s="7"/>
    </row>
    <row r="17" spans="1:12" x14ac:dyDescent="0.2">
      <c r="A17" s="3"/>
      <c r="B17" s="113"/>
      <c r="C17" s="113"/>
      <c r="D17" s="117"/>
      <c r="E17" s="120"/>
      <c r="F17" s="120"/>
      <c r="G17" s="120"/>
      <c r="H17" s="120"/>
      <c r="I17" s="113"/>
      <c r="J17" s="3"/>
      <c r="K17" s="7"/>
      <c r="L17" s="7"/>
    </row>
    <row r="18" spans="1:12" x14ac:dyDescent="0.2">
      <c r="A18" s="3"/>
      <c r="B18" s="113" t="s">
        <v>234</v>
      </c>
      <c r="C18" s="113"/>
      <c r="D18" s="117"/>
      <c r="E18" s="120"/>
      <c r="F18" s="316"/>
      <c r="G18" s="316"/>
      <c r="H18" s="316"/>
      <c r="I18" s="278"/>
      <c r="J18" s="3"/>
      <c r="K18" s="7"/>
      <c r="L18" s="7"/>
    </row>
    <row r="19" spans="1:12" x14ac:dyDescent="0.2">
      <c r="A19" s="3"/>
      <c r="B19" s="113" t="s">
        <v>233</v>
      </c>
      <c r="C19" s="113"/>
      <c r="D19" s="117"/>
      <c r="E19" s="120"/>
      <c r="F19" s="316"/>
      <c r="G19" s="316"/>
      <c r="H19" s="316"/>
      <c r="I19" s="278"/>
      <c r="J19" s="3"/>
      <c r="K19" s="7"/>
      <c r="L19" s="7"/>
    </row>
    <row r="20" spans="1:12" x14ac:dyDescent="0.2">
      <c r="A20" s="3"/>
      <c r="B20" s="113"/>
      <c r="C20" s="113"/>
      <c r="D20" s="117"/>
      <c r="E20" s="121"/>
      <c r="F20" s="128"/>
      <c r="G20" s="128"/>
      <c r="H20" s="128"/>
      <c r="I20" s="129"/>
      <c r="J20" s="3"/>
      <c r="K20" s="7"/>
      <c r="L20" s="7"/>
    </row>
    <row r="21" spans="1:12" x14ac:dyDescent="0.2">
      <c r="A21" s="3"/>
      <c r="B21" s="113"/>
      <c r="C21" s="115" t="s">
        <v>62</v>
      </c>
      <c r="D21" s="117"/>
      <c r="E21" s="121"/>
      <c r="F21" s="120"/>
      <c r="G21" s="120"/>
      <c r="H21" s="120"/>
      <c r="I21" s="80"/>
      <c r="J21" s="3"/>
      <c r="K21" s="7"/>
      <c r="L21" s="7"/>
    </row>
    <row r="22" spans="1:12" x14ac:dyDescent="0.2">
      <c r="A22" s="3"/>
      <c r="B22" s="113" t="s">
        <v>209</v>
      </c>
      <c r="C22" s="115"/>
      <c r="D22" s="117"/>
      <c r="E22" s="121" t="s">
        <v>80</v>
      </c>
      <c r="F22" s="316"/>
      <c r="G22" s="316"/>
      <c r="H22" s="316"/>
      <c r="I22" s="278"/>
      <c r="J22" s="3"/>
      <c r="K22" s="7"/>
      <c r="L22" s="7"/>
    </row>
    <row r="23" spans="1:12" x14ac:dyDescent="0.2">
      <c r="A23" s="3"/>
      <c r="B23" s="113" t="s">
        <v>227</v>
      </c>
      <c r="C23" s="113"/>
      <c r="D23" s="117"/>
      <c r="E23" s="121" t="s">
        <v>80</v>
      </c>
      <c r="F23" s="316"/>
      <c r="G23" s="316"/>
      <c r="H23" s="316"/>
      <c r="I23" s="278"/>
      <c r="J23" s="3"/>
      <c r="K23" s="7"/>
      <c r="L23" s="7"/>
    </row>
    <row r="24" spans="1:12" x14ac:dyDescent="0.2">
      <c r="A24" s="3"/>
      <c r="B24" s="113" t="s">
        <v>226</v>
      </c>
      <c r="C24" s="113"/>
      <c r="D24" s="117"/>
      <c r="E24" s="121" t="s">
        <v>8</v>
      </c>
      <c r="F24" s="124" t="str">
        <f>IF(F22=0," ",F23/F22)</f>
        <v xml:space="preserve"> </v>
      </c>
      <c r="G24" s="124" t="str">
        <f>IF(G22=0," ",G23/G22)</f>
        <v xml:space="preserve"> </v>
      </c>
      <c r="H24" s="124" t="str">
        <f>IF(H22=0," ",H23/H22)</f>
        <v xml:space="preserve"> </v>
      </c>
      <c r="I24" s="125" t="str">
        <f>IF(I22=0," ",I23/I22)</f>
        <v xml:space="preserve"> </v>
      </c>
      <c r="J24" s="7"/>
      <c r="K24" s="7"/>
      <c r="L24" s="7"/>
    </row>
    <row r="25" spans="1:12" x14ac:dyDescent="0.2">
      <c r="A25" s="3"/>
      <c r="B25" s="113" t="s">
        <v>128</v>
      </c>
      <c r="C25" s="113"/>
      <c r="D25" s="117"/>
      <c r="E25" s="121" t="s">
        <v>63</v>
      </c>
      <c r="F25" s="316"/>
      <c r="G25" s="316"/>
      <c r="H25" s="316"/>
      <c r="I25" s="278"/>
      <c r="J25" s="3"/>
      <c r="K25" s="7"/>
      <c r="L25" s="7"/>
    </row>
    <row r="26" spans="1:12" x14ac:dyDescent="0.2">
      <c r="A26" s="3"/>
      <c r="B26" s="113" t="s">
        <v>129</v>
      </c>
      <c r="C26" s="113"/>
      <c r="D26" s="117"/>
      <c r="E26" s="121" t="s">
        <v>79</v>
      </c>
      <c r="F26" s="316"/>
      <c r="G26" s="316"/>
      <c r="H26" s="316"/>
      <c r="I26" s="278"/>
      <c r="J26" s="3"/>
      <c r="K26" s="7"/>
      <c r="L26" s="7"/>
    </row>
    <row r="27" spans="1:12" x14ac:dyDescent="0.2">
      <c r="A27" s="3"/>
      <c r="B27" s="113" t="s">
        <v>207</v>
      </c>
      <c r="C27" s="113"/>
      <c r="D27" s="117"/>
      <c r="E27" s="121" t="s">
        <v>79</v>
      </c>
      <c r="F27" s="316"/>
      <c r="G27" s="316"/>
      <c r="H27" s="316"/>
      <c r="I27" s="278"/>
      <c r="J27" s="3"/>
      <c r="K27" s="7"/>
      <c r="L27" s="7"/>
    </row>
    <row r="28" spans="1:12" x14ac:dyDescent="0.2">
      <c r="A28" s="3"/>
      <c r="B28" s="113" t="s">
        <v>219</v>
      </c>
      <c r="C28" s="113"/>
      <c r="D28" s="117"/>
      <c r="E28" s="121" t="s">
        <v>79</v>
      </c>
      <c r="F28" s="316"/>
      <c r="G28" s="316"/>
      <c r="H28" s="316"/>
      <c r="I28" s="278"/>
      <c r="J28" s="3"/>
      <c r="K28" s="7"/>
      <c r="L28" s="7"/>
    </row>
    <row r="29" spans="1:12" x14ac:dyDescent="0.2">
      <c r="A29" s="3"/>
      <c r="B29" s="113" t="s">
        <v>208</v>
      </c>
      <c r="C29" s="113"/>
      <c r="D29" s="117"/>
      <c r="E29" s="121" t="s">
        <v>79</v>
      </c>
      <c r="F29" s="316"/>
      <c r="G29" s="316"/>
      <c r="H29" s="316"/>
      <c r="I29" s="278"/>
      <c r="J29" s="3"/>
      <c r="K29" s="7"/>
      <c r="L29" s="7"/>
    </row>
    <row r="30" spans="1:12" x14ac:dyDescent="0.2">
      <c r="A30" s="3"/>
      <c r="B30" s="3" t="s">
        <v>212</v>
      </c>
      <c r="C30" s="113"/>
      <c r="D30" s="117"/>
      <c r="E30" s="121" t="s">
        <v>102</v>
      </c>
      <c r="F30" s="316"/>
      <c r="G30" s="316"/>
      <c r="H30" s="316"/>
      <c r="I30" s="278"/>
      <c r="J30" s="3"/>
      <c r="K30" s="7"/>
      <c r="L30" s="7"/>
    </row>
    <row r="31" spans="1:12" x14ac:dyDescent="0.2">
      <c r="A31" s="3"/>
      <c r="B31" s="3" t="s">
        <v>305</v>
      </c>
      <c r="C31" s="113"/>
      <c r="D31" s="117"/>
      <c r="E31" s="121" t="s">
        <v>102</v>
      </c>
      <c r="F31" s="316"/>
      <c r="G31" s="316"/>
      <c r="H31" s="316"/>
      <c r="I31" s="278"/>
      <c r="J31" s="3"/>
      <c r="K31" s="7"/>
      <c r="L31" s="7"/>
    </row>
    <row r="32" spans="1:12" x14ac:dyDescent="0.2">
      <c r="A32" s="3"/>
      <c r="B32" s="113" t="s">
        <v>190</v>
      </c>
      <c r="C32" s="113"/>
      <c r="D32" s="117"/>
      <c r="E32" s="121" t="s">
        <v>57</v>
      </c>
      <c r="F32" s="316"/>
      <c r="G32" s="316"/>
      <c r="H32" s="316"/>
      <c r="I32" s="278"/>
      <c r="J32" s="3"/>
      <c r="K32" s="7"/>
      <c r="L32" s="7"/>
    </row>
    <row r="33" spans="1:12" x14ac:dyDescent="0.2">
      <c r="A33" s="3"/>
      <c r="B33" s="113" t="s">
        <v>213</v>
      </c>
      <c r="C33" s="113"/>
      <c r="D33" s="117"/>
      <c r="E33" s="121" t="s">
        <v>59</v>
      </c>
      <c r="F33" s="126" t="str">
        <f>IF(F30=0," ",F32/F30)</f>
        <v xml:space="preserve"> </v>
      </c>
      <c r="G33" s="126" t="str">
        <f>IF(G30=0," ",G32/G30)</f>
        <v xml:space="preserve"> </v>
      </c>
      <c r="H33" s="126" t="str">
        <f>IF(H30=0," ",H32/H30)</f>
        <v xml:space="preserve"> </v>
      </c>
      <c r="I33" s="127" t="str">
        <f>IF(I30=0," ",I32/I30)</f>
        <v xml:space="preserve"> </v>
      </c>
      <c r="J33" s="3"/>
      <c r="K33" s="7"/>
      <c r="L33" s="7"/>
    </row>
    <row r="34" spans="1:12" x14ac:dyDescent="0.2">
      <c r="A34" s="3"/>
      <c r="B34" s="113" t="s">
        <v>221</v>
      </c>
      <c r="C34" s="113"/>
      <c r="D34" s="117"/>
      <c r="E34" s="121" t="s">
        <v>223</v>
      </c>
      <c r="F34" s="126" t="str">
        <f>IF(F29=0," ",F32/F29/12)</f>
        <v xml:space="preserve"> </v>
      </c>
      <c r="G34" s="126" t="str">
        <f>IF(G29=0," ",G32/G29/12)</f>
        <v xml:space="preserve"> </v>
      </c>
      <c r="H34" s="126" t="str">
        <f>IF(H29=0," ",H32/H29/12)</f>
        <v xml:space="preserve"> </v>
      </c>
      <c r="I34" s="127" t="str">
        <f>IF(I29=0," ",I32/I29/12)</f>
        <v xml:space="preserve"> </v>
      </c>
      <c r="J34" s="3"/>
      <c r="K34" s="7"/>
      <c r="L34" s="7"/>
    </row>
    <row r="35" spans="1:12" x14ac:dyDescent="0.2">
      <c r="A35" s="3"/>
      <c r="B35" s="113" t="s">
        <v>61</v>
      </c>
      <c r="C35" s="113"/>
      <c r="D35" s="117"/>
      <c r="E35" s="121" t="s">
        <v>8</v>
      </c>
      <c r="F35" s="124" t="str">
        <f>IF(F27=0," ",F28/F27)</f>
        <v xml:space="preserve"> </v>
      </c>
      <c r="G35" s="124" t="str">
        <f>IF(G27=0," ",G28/G27)</f>
        <v xml:space="preserve"> </v>
      </c>
      <c r="H35" s="124" t="str">
        <f>IF(H27=0," ",H28/H27)</f>
        <v xml:space="preserve"> </v>
      </c>
      <c r="I35" s="125" t="str">
        <f>IF(I27=0," ",I28/I27)</f>
        <v xml:space="preserve"> </v>
      </c>
      <c r="J35" s="3"/>
      <c r="K35" s="7"/>
      <c r="L35" s="7"/>
    </row>
    <row r="36" spans="1:12" x14ac:dyDescent="0.2">
      <c r="A36" s="3"/>
      <c r="B36" s="3" t="s">
        <v>125</v>
      </c>
      <c r="C36" s="113"/>
      <c r="D36" s="117"/>
      <c r="E36" s="121" t="s">
        <v>8</v>
      </c>
      <c r="F36" s="316"/>
      <c r="G36" s="316"/>
      <c r="H36" s="316"/>
      <c r="I36" s="278"/>
      <c r="J36" s="3"/>
      <c r="K36" s="7"/>
      <c r="L36" s="7"/>
    </row>
    <row r="37" spans="1:12" x14ac:dyDescent="0.2">
      <c r="A37" s="3"/>
      <c r="B37" s="113"/>
      <c r="C37" s="113"/>
      <c r="D37" s="117"/>
      <c r="E37" s="121"/>
      <c r="F37" s="120"/>
      <c r="G37" s="120"/>
      <c r="H37" s="120"/>
      <c r="I37" s="80"/>
      <c r="J37" s="3"/>
      <c r="K37" s="7"/>
      <c r="L37" s="7"/>
    </row>
    <row r="38" spans="1:12" x14ac:dyDescent="0.2">
      <c r="A38" s="3"/>
      <c r="B38" s="113"/>
      <c r="C38" s="115" t="s">
        <v>120</v>
      </c>
      <c r="D38" s="117"/>
      <c r="E38" s="120"/>
      <c r="F38" s="120"/>
      <c r="G38" s="120"/>
      <c r="H38" s="120"/>
      <c r="I38" s="80"/>
      <c r="J38" s="3"/>
      <c r="K38" s="7"/>
      <c r="L38" s="7"/>
    </row>
    <row r="39" spans="1:12" x14ac:dyDescent="0.2">
      <c r="A39" s="3"/>
      <c r="B39" s="113" t="s">
        <v>209</v>
      </c>
      <c r="C39" s="115"/>
      <c r="D39" s="117"/>
      <c r="E39" s="121" t="s">
        <v>80</v>
      </c>
      <c r="F39" s="316"/>
      <c r="G39" s="316"/>
      <c r="H39" s="316"/>
      <c r="I39" s="278"/>
      <c r="J39" s="3"/>
      <c r="K39" s="7"/>
      <c r="L39" s="7"/>
    </row>
    <row r="40" spans="1:12" x14ac:dyDescent="0.2">
      <c r="A40" s="3"/>
      <c r="B40" s="113" t="s">
        <v>121</v>
      </c>
      <c r="C40" s="113"/>
      <c r="D40" s="117"/>
      <c r="E40" s="121" t="s">
        <v>80</v>
      </c>
      <c r="F40" s="316"/>
      <c r="G40" s="316"/>
      <c r="H40" s="316"/>
      <c r="I40" s="278"/>
      <c r="J40" s="3"/>
      <c r="K40" s="7"/>
      <c r="L40" s="7"/>
    </row>
    <row r="41" spans="1:12" x14ac:dyDescent="0.2">
      <c r="A41" s="3"/>
      <c r="B41" s="113" t="s">
        <v>122</v>
      </c>
      <c r="C41" s="113"/>
      <c r="D41" s="117"/>
      <c r="E41" s="121" t="s">
        <v>80</v>
      </c>
      <c r="F41" s="316"/>
      <c r="G41" s="316"/>
      <c r="H41" s="316"/>
      <c r="I41" s="278"/>
      <c r="J41" s="3"/>
      <c r="K41" s="7"/>
      <c r="L41" s="7"/>
    </row>
    <row r="42" spans="1:12" x14ac:dyDescent="0.2">
      <c r="A42" s="3"/>
      <c r="B42" s="113" t="s">
        <v>224</v>
      </c>
      <c r="C42" s="113"/>
      <c r="D42" s="117"/>
      <c r="E42" s="121" t="s">
        <v>8</v>
      </c>
      <c r="F42" s="124" t="str">
        <f>IF(F39=0," ",F40/F39)</f>
        <v xml:space="preserve"> </v>
      </c>
      <c r="G42" s="124" t="str">
        <f>IF(G39=0," ",G40/G39)</f>
        <v xml:space="preserve"> </v>
      </c>
      <c r="H42" s="124" t="str">
        <f>IF(H39=0," ",H40/H39)</f>
        <v xml:space="preserve"> </v>
      </c>
      <c r="I42" s="125" t="str">
        <f>IF(I39=0," ",I40/I39)</f>
        <v xml:space="preserve"> </v>
      </c>
      <c r="J42" s="7"/>
      <c r="K42" s="7"/>
      <c r="L42" s="7"/>
    </row>
    <row r="43" spans="1:12" x14ac:dyDescent="0.2">
      <c r="A43" s="3"/>
      <c r="B43" s="113" t="s">
        <v>225</v>
      </c>
      <c r="C43" s="113"/>
      <c r="D43" s="117"/>
      <c r="E43" s="121" t="s">
        <v>8</v>
      </c>
      <c r="F43" s="124" t="str">
        <f>IF(F39=0," ",F41/F39)</f>
        <v xml:space="preserve"> </v>
      </c>
      <c r="G43" s="124" t="str">
        <f>IF(G39=0," ",G41/G39)</f>
        <v xml:space="preserve"> </v>
      </c>
      <c r="H43" s="124" t="str">
        <f>IF(H39=0," ",H41/H39)</f>
        <v xml:space="preserve"> </v>
      </c>
      <c r="I43" s="125" t="str">
        <f>IF(I39=0," ",I41/I39)</f>
        <v xml:space="preserve"> </v>
      </c>
      <c r="J43" s="7"/>
      <c r="K43" s="7"/>
      <c r="L43" s="7"/>
    </row>
    <row r="44" spans="1:12" x14ac:dyDescent="0.2">
      <c r="A44" s="3"/>
      <c r="B44" s="113" t="s">
        <v>128</v>
      </c>
      <c r="C44" s="113"/>
      <c r="D44" s="117"/>
      <c r="E44" s="121" t="s">
        <v>63</v>
      </c>
      <c r="F44" s="316"/>
      <c r="G44" s="316"/>
      <c r="H44" s="316"/>
      <c r="I44" s="278"/>
      <c r="J44" s="7"/>
      <c r="K44" s="7"/>
      <c r="L44" s="7"/>
    </row>
    <row r="45" spans="1:12" x14ac:dyDescent="0.2">
      <c r="A45" s="3"/>
      <c r="B45" s="113" t="s">
        <v>129</v>
      </c>
      <c r="C45" s="113"/>
      <c r="D45" s="117"/>
      <c r="E45" s="121" t="s">
        <v>79</v>
      </c>
      <c r="F45" s="316"/>
      <c r="G45" s="316"/>
      <c r="H45" s="316"/>
      <c r="I45" s="278"/>
      <c r="J45" s="7"/>
      <c r="K45" s="7"/>
      <c r="L45" s="7"/>
    </row>
    <row r="46" spans="1:12" x14ac:dyDescent="0.2">
      <c r="A46" s="3"/>
      <c r="B46" s="113" t="s">
        <v>206</v>
      </c>
      <c r="C46" s="113"/>
      <c r="D46" s="117"/>
      <c r="E46" s="121" t="s">
        <v>79</v>
      </c>
      <c r="F46" s="316"/>
      <c r="G46" s="316"/>
      <c r="H46" s="316"/>
      <c r="I46" s="278"/>
      <c r="J46" s="7"/>
      <c r="K46" s="7"/>
      <c r="L46" s="7"/>
    </row>
    <row r="47" spans="1:12" x14ac:dyDescent="0.2">
      <c r="A47" s="3"/>
      <c r="B47" s="113" t="s">
        <v>205</v>
      </c>
      <c r="C47" s="113"/>
      <c r="D47" s="117"/>
      <c r="E47" s="121" t="s">
        <v>79</v>
      </c>
      <c r="F47" s="316"/>
      <c r="G47" s="316"/>
      <c r="H47" s="316"/>
      <c r="I47" s="278"/>
      <c r="J47" s="7"/>
      <c r="K47" s="7"/>
      <c r="L47" s="7"/>
    </row>
    <row r="48" spans="1:12" x14ac:dyDescent="0.2">
      <c r="A48" s="3"/>
      <c r="B48" s="113" t="s">
        <v>123</v>
      </c>
      <c r="C48" s="113"/>
      <c r="D48" s="117"/>
      <c r="E48" s="121" t="s">
        <v>102</v>
      </c>
      <c r="F48" s="316"/>
      <c r="G48" s="316"/>
      <c r="H48" s="316"/>
      <c r="I48" s="278"/>
      <c r="J48" s="7"/>
      <c r="K48" s="7"/>
      <c r="L48" s="7"/>
    </row>
    <row r="49" spans="1:12" x14ac:dyDescent="0.2">
      <c r="A49" s="3"/>
      <c r="B49" s="113" t="s">
        <v>124</v>
      </c>
      <c r="C49" s="113"/>
      <c r="D49" s="117"/>
      <c r="E49" s="121" t="s">
        <v>102</v>
      </c>
      <c r="F49" s="316"/>
      <c r="G49" s="316"/>
      <c r="H49" s="316"/>
      <c r="I49" s="278"/>
      <c r="J49" s="3"/>
      <c r="K49" s="7"/>
      <c r="L49" s="7"/>
    </row>
    <row r="50" spans="1:12" x14ac:dyDescent="0.2">
      <c r="A50" s="3"/>
      <c r="B50" s="3" t="s">
        <v>210</v>
      </c>
      <c r="C50" s="113"/>
      <c r="D50" s="117"/>
      <c r="E50" s="121" t="s">
        <v>102</v>
      </c>
      <c r="F50" s="316"/>
      <c r="G50" s="316"/>
      <c r="H50" s="316"/>
      <c r="I50" s="278"/>
      <c r="J50" s="3"/>
      <c r="K50" s="7"/>
      <c r="L50" s="7"/>
    </row>
    <row r="51" spans="1:12" x14ac:dyDescent="0.2">
      <c r="A51" s="3"/>
      <c r="B51" s="113" t="s">
        <v>191</v>
      </c>
      <c r="C51" s="113"/>
      <c r="D51" s="117"/>
      <c r="E51" s="121" t="s">
        <v>57</v>
      </c>
      <c r="F51" s="316"/>
      <c r="G51" s="316"/>
      <c r="H51" s="316"/>
      <c r="I51" s="278"/>
      <c r="J51" s="3"/>
      <c r="K51" s="7"/>
      <c r="L51" s="7"/>
    </row>
    <row r="52" spans="1:12" x14ac:dyDescent="0.2">
      <c r="A52" s="3"/>
      <c r="B52" s="113" t="s">
        <v>211</v>
      </c>
      <c r="C52" s="113"/>
      <c r="D52" s="117"/>
      <c r="E52" s="121" t="s">
        <v>59</v>
      </c>
      <c r="F52" s="126" t="str">
        <f>IF(F50=0," ",F51/F50)</f>
        <v xml:space="preserve"> </v>
      </c>
      <c r="G52" s="126" t="str">
        <f>IF(G50=0," ",G51/G50)</f>
        <v xml:space="preserve"> </v>
      </c>
      <c r="H52" s="126" t="str">
        <f>IF(H50=0," ",H51/H50)</f>
        <v xml:space="preserve"> </v>
      </c>
      <c r="I52" s="127" t="str">
        <f>IF(I50=0," ",I51/I50)</f>
        <v xml:space="preserve"> </v>
      </c>
      <c r="J52" s="7"/>
      <c r="K52" s="7"/>
      <c r="L52" s="7"/>
    </row>
    <row r="53" spans="1:12" x14ac:dyDescent="0.2">
      <c r="A53" s="3"/>
      <c r="B53" s="113" t="s">
        <v>220</v>
      </c>
      <c r="C53" s="113"/>
      <c r="D53" s="117"/>
      <c r="E53" s="121" t="s">
        <v>223</v>
      </c>
      <c r="F53" s="126" t="str">
        <f>IF(F47=0," ",F51/F47/12)</f>
        <v xml:space="preserve"> </v>
      </c>
      <c r="G53" s="126" t="str">
        <f>IF(G47=0," ",G51/G47/12)</f>
        <v xml:space="preserve"> </v>
      </c>
      <c r="H53" s="126" t="str">
        <f>IF(H47=0," ",H51/H47/12)</f>
        <v xml:space="preserve"> </v>
      </c>
      <c r="I53" s="127" t="str">
        <f>IF(I47=0," ",I51/I47/12)</f>
        <v xml:space="preserve"> </v>
      </c>
      <c r="J53" s="7"/>
      <c r="K53" s="7"/>
      <c r="L53" s="7"/>
    </row>
    <row r="54" spans="1:12" x14ac:dyDescent="0.2">
      <c r="A54" s="3"/>
      <c r="B54" s="113"/>
      <c r="C54" s="113"/>
      <c r="D54" s="117"/>
      <c r="E54" s="121"/>
      <c r="F54" s="120"/>
      <c r="G54" s="120"/>
      <c r="H54" s="120"/>
      <c r="I54" s="80"/>
      <c r="J54" s="3"/>
      <c r="K54" s="7"/>
      <c r="L54" s="7"/>
    </row>
    <row r="55" spans="1:12" x14ac:dyDescent="0.2">
      <c r="A55" s="3"/>
      <c r="B55" s="113"/>
      <c r="C55" s="115" t="s">
        <v>214</v>
      </c>
      <c r="D55" s="117"/>
      <c r="E55" s="121"/>
      <c r="F55" s="120"/>
      <c r="G55" s="120"/>
      <c r="H55" s="120"/>
      <c r="I55" s="80"/>
      <c r="J55" s="3"/>
      <c r="K55" s="7"/>
      <c r="L55" s="7"/>
    </row>
    <row r="56" spans="1:12" x14ac:dyDescent="0.2">
      <c r="A56" s="3"/>
      <c r="B56" s="113" t="s">
        <v>228</v>
      </c>
      <c r="C56" s="113"/>
      <c r="D56" s="117"/>
      <c r="E56" s="121" t="s">
        <v>57</v>
      </c>
      <c r="F56" s="316"/>
      <c r="G56" s="316"/>
      <c r="H56" s="316"/>
      <c r="I56" s="278"/>
      <c r="J56" s="7"/>
      <c r="K56" s="7"/>
      <c r="L56" s="7"/>
    </row>
    <row r="57" spans="1:12" x14ac:dyDescent="0.2">
      <c r="A57" s="3"/>
      <c r="B57" s="7" t="s">
        <v>130</v>
      </c>
      <c r="C57" s="80"/>
      <c r="D57" s="117"/>
      <c r="E57" s="121" t="s">
        <v>79</v>
      </c>
      <c r="F57" s="316"/>
      <c r="G57" s="316"/>
      <c r="H57" s="316"/>
      <c r="I57" s="278"/>
      <c r="J57" s="3"/>
      <c r="K57" s="7"/>
      <c r="L57" s="7"/>
    </row>
    <row r="58" spans="1:12" x14ac:dyDescent="0.2">
      <c r="A58" s="3"/>
      <c r="B58" s="7" t="s">
        <v>230</v>
      </c>
      <c r="C58" s="80"/>
      <c r="D58" s="117"/>
      <c r="E58" s="121" t="s">
        <v>229</v>
      </c>
      <c r="F58" s="126" t="str">
        <f>IF((F27+F46)=0," ",F57/(F27+F46)*1000)</f>
        <v xml:space="preserve"> </v>
      </c>
      <c r="G58" s="126" t="str">
        <f>IF((G27+G46)=0," ",G57/(G27+G46)*1000)</f>
        <v xml:space="preserve"> </v>
      </c>
      <c r="H58" s="126" t="str">
        <f>IF((H27+H46)=0," ",H57/(H27+H46)*1000)</f>
        <v xml:space="preserve"> </v>
      </c>
      <c r="I58" s="127" t="str">
        <f>IF((I27+I46)=0," ",I57/(I27+I46)*1000)</f>
        <v xml:space="preserve"> </v>
      </c>
      <c r="J58" s="7"/>
      <c r="K58" s="7"/>
      <c r="L58" s="7"/>
    </row>
    <row r="59" spans="1:12" x14ac:dyDescent="0.2">
      <c r="A59" s="3"/>
      <c r="B59" s="24"/>
      <c r="C59" s="116"/>
      <c r="D59" s="118"/>
      <c r="E59" s="110"/>
      <c r="F59" s="123"/>
      <c r="G59" s="123"/>
      <c r="H59" s="123"/>
      <c r="I59" s="116"/>
      <c r="J59" s="3"/>
      <c r="K59" s="7"/>
      <c r="L59" s="7"/>
    </row>
    <row r="60" spans="1:12" x14ac:dyDescent="0.2">
      <c r="A60" s="3"/>
      <c r="B60" s="3"/>
      <c r="C60" s="113"/>
      <c r="D60" s="113"/>
      <c r="E60" s="114"/>
      <c r="F60" s="113"/>
      <c r="G60" s="113"/>
      <c r="H60" s="113"/>
      <c r="I60" s="80"/>
      <c r="J60" s="3"/>
      <c r="K60" s="7"/>
      <c r="L60" s="7"/>
    </row>
    <row r="61" spans="1:12" x14ac:dyDescent="0.2">
      <c r="A61" s="3"/>
      <c r="B61" s="3"/>
      <c r="C61" s="113"/>
      <c r="D61" s="113"/>
      <c r="E61" s="114"/>
      <c r="F61" s="113"/>
      <c r="G61" s="113"/>
      <c r="H61" s="113"/>
      <c r="I61" s="80"/>
      <c r="J61" s="3"/>
      <c r="K61" s="7"/>
      <c r="L61" s="7"/>
    </row>
    <row r="62" spans="1:12" x14ac:dyDescent="0.2">
      <c r="A62" s="3"/>
      <c r="C62" s="113"/>
      <c r="D62" s="113"/>
      <c r="E62" s="113"/>
      <c r="F62" s="113"/>
      <c r="G62" s="113"/>
      <c r="H62" s="113"/>
      <c r="I62" s="80"/>
      <c r="J62" s="3"/>
      <c r="K62" s="7"/>
      <c r="L62" s="7"/>
    </row>
    <row r="63" spans="1:12" ht="15.75" x14ac:dyDescent="0.25">
      <c r="A63" s="3"/>
      <c r="B63" s="320" t="s">
        <v>342</v>
      </c>
      <c r="C63" s="3"/>
      <c r="D63" s="3"/>
      <c r="E63" s="3"/>
      <c r="F63" s="3"/>
      <c r="G63" s="3"/>
      <c r="H63" s="3"/>
      <c r="I63" s="7"/>
      <c r="J63" s="3"/>
      <c r="K63" s="7"/>
      <c r="L63" s="7"/>
    </row>
    <row r="64" spans="1:12" x14ac:dyDescent="0.2">
      <c r="A64" s="3"/>
      <c r="B64" s="3"/>
      <c r="C64" s="3"/>
      <c r="D64" s="3"/>
      <c r="E64" s="3"/>
      <c r="F64" s="3"/>
      <c r="G64" s="3"/>
      <c r="H64" s="3"/>
      <c r="I64" s="7"/>
      <c r="J64" s="3"/>
      <c r="K64" s="7"/>
      <c r="L64" s="7"/>
    </row>
    <row r="65" spans="1:12" x14ac:dyDescent="0.2">
      <c r="A65" s="3"/>
      <c r="B65" s="676" t="s">
        <v>81</v>
      </c>
      <c r="C65" s="676"/>
      <c r="D65" s="40"/>
      <c r="E65" s="97" t="s">
        <v>79</v>
      </c>
      <c r="F65" s="122">
        <v>2007</v>
      </c>
      <c r="G65" s="119">
        <v>2008</v>
      </c>
      <c r="H65" s="122">
        <v>2009</v>
      </c>
      <c r="I65" s="97">
        <v>2010</v>
      </c>
      <c r="J65" s="3"/>
      <c r="K65" s="7"/>
      <c r="L65" s="7"/>
    </row>
    <row r="66" spans="1:12" x14ac:dyDescent="0.2">
      <c r="A66" s="3"/>
      <c r="B66" s="3"/>
      <c r="C66" s="3"/>
      <c r="D66" s="22"/>
      <c r="E66" s="22"/>
      <c r="F66" s="3"/>
      <c r="G66" s="3"/>
      <c r="H66" s="3"/>
      <c r="I66" s="7"/>
      <c r="J66" s="3"/>
      <c r="K66" s="7"/>
      <c r="L66" s="7"/>
    </row>
    <row r="67" spans="1:12" x14ac:dyDescent="0.2">
      <c r="A67" s="3"/>
      <c r="B67" s="7" t="s">
        <v>192</v>
      </c>
      <c r="C67" s="3"/>
      <c r="D67" s="23"/>
      <c r="E67" s="59" t="s">
        <v>57</v>
      </c>
      <c r="F67" s="278"/>
      <c r="G67" s="317"/>
      <c r="H67" s="317"/>
      <c r="I67" s="317"/>
      <c r="J67" s="3"/>
      <c r="K67" s="7"/>
      <c r="L67" s="7"/>
    </row>
    <row r="68" spans="1:12" x14ac:dyDescent="0.2">
      <c r="A68" s="3"/>
      <c r="B68" s="7" t="s">
        <v>92</v>
      </c>
      <c r="C68" s="3"/>
      <c r="D68" s="23"/>
      <c r="E68" s="59" t="s">
        <v>57</v>
      </c>
      <c r="F68" s="278"/>
      <c r="G68" s="317"/>
      <c r="H68" s="317"/>
      <c r="I68" s="317"/>
      <c r="J68" s="3"/>
      <c r="K68" s="7"/>
      <c r="L68" s="7"/>
    </row>
    <row r="69" spans="1:12" x14ac:dyDescent="0.2">
      <c r="A69" s="3"/>
      <c r="B69" s="7" t="s">
        <v>91</v>
      </c>
      <c r="C69" s="3"/>
      <c r="D69" s="23"/>
      <c r="E69" s="59" t="s">
        <v>57</v>
      </c>
      <c r="F69" s="278"/>
      <c r="G69" s="317"/>
      <c r="H69" s="317"/>
      <c r="I69" s="317"/>
      <c r="J69" s="3"/>
      <c r="K69" s="7"/>
      <c r="L69" s="7"/>
    </row>
    <row r="70" spans="1:12" x14ac:dyDescent="0.2">
      <c r="A70" s="3"/>
      <c r="B70" s="7" t="s">
        <v>193</v>
      </c>
      <c r="C70" s="3"/>
      <c r="D70" s="23"/>
      <c r="E70" s="59" t="s">
        <v>57</v>
      </c>
      <c r="F70" s="278"/>
      <c r="G70" s="317"/>
      <c r="H70" s="317"/>
      <c r="I70" s="317"/>
      <c r="J70" s="3"/>
      <c r="K70" s="7"/>
      <c r="L70" s="7"/>
    </row>
    <row r="71" spans="1:12" x14ac:dyDescent="0.2">
      <c r="A71" s="3"/>
      <c r="B71" s="7" t="s">
        <v>93</v>
      </c>
      <c r="C71" s="3"/>
      <c r="D71" s="23"/>
      <c r="E71" s="59" t="s">
        <v>57</v>
      </c>
      <c r="F71" s="278"/>
      <c r="G71" s="317"/>
      <c r="H71" s="317"/>
      <c r="I71" s="317"/>
      <c r="J71" s="3"/>
      <c r="K71" s="7"/>
      <c r="L71" s="7"/>
    </row>
    <row r="72" spans="1:12" x14ac:dyDescent="0.2">
      <c r="A72" s="3"/>
      <c r="B72" s="24"/>
      <c r="C72" s="24"/>
      <c r="D72" s="25"/>
      <c r="E72" s="25"/>
      <c r="F72" s="24"/>
      <c r="G72" s="24"/>
      <c r="H72" s="24"/>
      <c r="I72" s="24"/>
      <c r="J72" s="3"/>
      <c r="K72" s="7"/>
      <c r="L72" s="7"/>
    </row>
    <row r="73" spans="1:12" x14ac:dyDescent="0.2">
      <c r="A73" s="3"/>
      <c r="B73" s="91" t="s">
        <v>54</v>
      </c>
      <c r="C73" s="3"/>
      <c r="D73" s="3"/>
      <c r="E73" s="9"/>
      <c r="F73" s="98">
        <f>SUM(F67:F71)</f>
        <v>0</v>
      </c>
      <c r="G73" s="98">
        <f>SUM(G67:G71)</f>
        <v>0</v>
      </c>
      <c r="H73" s="98">
        <f>SUM(H67:H71)</f>
        <v>0</v>
      </c>
      <c r="I73" s="98">
        <f>SUM(I67:I71)</f>
        <v>0</v>
      </c>
      <c r="J73" s="3"/>
      <c r="K73" s="7"/>
      <c r="L73" s="7"/>
    </row>
    <row r="74" spans="1:12" x14ac:dyDescent="0.2">
      <c r="A74" s="3"/>
      <c r="B74" s="3"/>
      <c r="C74" s="3"/>
      <c r="D74" s="3"/>
      <c r="E74" s="3"/>
      <c r="F74" s="3"/>
      <c r="G74" s="3"/>
      <c r="H74" s="3"/>
      <c r="I74" s="7"/>
      <c r="J74" s="3"/>
      <c r="K74" s="7"/>
      <c r="L74" s="7"/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7"/>
      <c r="J75" s="3"/>
      <c r="K75" s="7"/>
      <c r="L75" s="7"/>
    </row>
    <row r="76" spans="1:12" ht="15.75" x14ac:dyDescent="0.25">
      <c r="A76" s="3"/>
      <c r="B76" s="103" t="s">
        <v>196</v>
      </c>
      <c r="C76" s="3"/>
      <c r="D76" s="3"/>
      <c r="E76" s="3"/>
      <c r="F76" s="3"/>
      <c r="G76" s="3"/>
      <c r="H76" s="3"/>
      <c r="I76" s="7"/>
      <c r="J76" s="3"/>
      <c r="K76" s="7"/>
      <c r="L76" s="7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7"/>
      <c r="J77" s="3"/>
      <c r="K77" s="7"/>
      <c r="L77" s="7"/>
    </row>
    <row r="78" spans="1:12" x14ac:dyDescent="0.2">
      <c r="A78" s="3"/>
      <c r="B78" s="676" t="s">
        <v>81</v>
      </c>
      <c r="C78" s="676"/>
      <c r="D78" s="40"/>
      <c r="E78" s="97" t="s">
        <v>79</v>
      </c>
      <c r="F78" s="122">
        <v>2007</v>
      </c>
      <c r="G78" s="119">
        <v>2008</v>
      </c>
      <c r="H78" s="122">
        <v>2009</v>
      </c>
      <c r="I78" s="97">
        <v>2010</v>
      </c>
      <c r="J78" s="3"/>
      <c r="K78" s="7"/>
      <c r="L78" s="7"/>
    </row>
    <row r="79" spans="1:12" x14ac:dyDescent="0.2">
      <c r="A79" s="3"/>
      <c r="B79" s="3"/>
      <c r="C79" s="3"/>
      <c r="D79" s="22"/>
      <c r="E79" s="108"/>
      <c r="F79" s="3"/>
      <c r="G79" s="3"/>
      <c r="H79" s="3"/>
      <c r="I79" s="7"/>
      <c r="J79" s="3"/>
      <c r="K79" s="7"/>
      <c r="L79" s="7"/>
    </row>
    <row r="80" spans="1:12" x14ac:dyDescent="0.2">
      <c r="A80" s="3"/>
      <c r="B80" s="7" t="s">
        <v>192</v>
      </c>
      <c r="C80" s="3"/>
      <c r="D80" s="23"/>
      <c r="E80" s="35" t="s">
        <v>8</v>
      </c>
      <c r="F80" s="104">
        <f t="shared" ref="F80:I84" si="0">IF(F$73=0,0,F67/F$73)</f>
        <v>0</v>
      </c>
      <c r="G80" s="104">
        <f t="shared" si="0"/>
        <v>0</v>
      </c>
      <c r="H80" s="104">
        <f t="shared" si="0"/>
        <v>0</v>
      </c>
      <c r="I80" s="104">
        <f t="shared" si="0"/>
        <v>0</v>
      </c>
      <c r="J80" s="3"/>
      <c r="K80" s="7"/>
      <c r="L80" s="7"/>
    </row>
    <row r="81" spans="1:12" x14ac:dyDescent="0.2">
      <c r="A81" s="3"/>
      <c r="B81" s="7" t="s">
        <v>92</v>
      </c>
      <c r="C81" s="3"/>
      <c r="D81" s="23"/>
      <c r="E81" s="35" t="s">
        <v>8</v>
      </c>
      <c r="F81" s="104">
        <f t="shared" si="0"/>
        <v>0</v>
      </c>
      <c r="G81" s="104">
        <f t="shared" si="0"/>
        <v>0</v>
      </c>
      <c r="H81" s="104">
        <f t="shared" si="0"/>
        <v>0</v>
      </c>
      <c r="I81" s="104">
        <f t="shared" si="0"/>
        <v>0</v>
      </c>
      <c r="J81" s="3"/>
      <c r="K81" s="7"/>
      <c r="L81" s="7"/>
    </row>
    <row r="82" spans="1:12" x14ac:dyDescent="0.2">
      <c r="A82" s="3"/>
      <c r="B82" s="7" t="s">
        <v>91</v>
      </c>
      <c r="C82" s="3"/>
      <c r="D82" s="23"/>
      <c r="E82" s="35" t="s">
        <v>8</v>
      </c>
      <c r="F82" s="104">
        <f t="shared" si="0"/>
        <v>0</v>
      </c>
      <c r="G82" s="104">
        <f t="shared" si="0"/>
        <v>0</v>
      </c>
      <c r="H82" s="104">
        <f t="shared" si="0"/>
        <v>0</v>
      </c>
      <c r="I82" s="104">
        <f t="shared" si="0"/>
        <v>0</v>
      </c>
      <c r="J82" s="3"/>
      <c r="K82" s="7"/>
      <c r="L82" s="7"/>
    </row>
    <row r="83" spans="1:12" x14ac:dyDescent="0.2">
      <c r="A83" s="3"/>
      <c r="B83" s="7" t="s">
        <v>193</v>
      </c>
      <c r="C83" s="3"/>
      <c r="D83" s="23"/>
      <c r="E83" s="35" t="s">
        <v>8</v>
      </c>
      <c r="F83" s="104">
        <f t="shared" si="0"/>
        <v>0</v>
      </c>
      <c r="G83" s="104">
        <f t="shared" si="0"/>
        <v>0</v>
      </c>
      <c r="H83" s="104">
        <f t="shared" si="0"/>
        <v>0</v>
      </c>
      <c r="I83" s="104">
        <f t="shared" si="0"/>
        <v>0</v>
      </c>
      <c r="J83" s="3"/>
      <c r="K83" s="7"/>
      <c r="L83" s="7"/>
    </row>
    <row r="84" spans="1:12" x14ac:dyDescent="0.2">
      <c r="A84" s="3"/>
      <c r="B84" s="7" t="s">
        <v>93</v>
      </c>
      <c r="C84" s="3"/>
      <c r="D84" s="23"/>
      <c r="E84" s="35" t="s">
        <v>8</v>
      </c>
      <c r="F84" s="104">
        <f t="shared" si="0"/>
        <v>0</v>
      </c>
      <c r="G84" s="104">
        <f t="shared" si="0"/>
        <v>0</v>
      </c>
      <c r="H84" s="104">
        <f t="shared" si="0"/>
        <v>0</v>
      </c>
      <c r="I84" s="104">
        <f t="shared" si="0"/>
        <v>0</v>
      </c>
      <c r="J84" s="3"/>
      <c r="K84" s="7"/>
      <c r="L84" s="7"/>
    </row>
    <row r="85" spans="1:12" x14ac:dyDescent="0.2">
      <c r="A85" s="3"/>
      <c r="B85" s="24"/>
      <c r="C85" s="24"/>
      <c r="D85" s="25"/>
      <c r="E85" s="36"/>
      <c r="F85" s="24"/>
      <c r="G85" s="24"/>
      <c r="H85" s="24"/>
      <c r="I85" s="24"/>
      <c r="J85" s="3"/>
      <c r="K85" s="7"/>
      <c r="L85" s="7"/>
    </row>
    <row r="86" spans="1:12" x14ac:dyDescent="0.2">
      <c r="A86" s="3"/>
      <c r="B86" s="91" t="s">
        <v>54</v>
      </c>
      <c r="C86" s="3"/>
      <c r="D86" s="3"/>
      <c r="E86" s="9"/>
      <c r="F86" s="104">
        <f>IF(F$73=0,0,F73/F$73)</f>
        <v>0</v>
      </c>
      <c r="G86" s="104">
        <f>IF(G$73=0,0,G73/G$73)</f>
        <v>0</v>
      </c>
      <c r="H86" s="104">
        <f>IF(H$73=0,0,H73/H$73)</f>
        <v>0</v>
      </c>
      <c r="I86" s="104">
        <f>IF(I$73=0,0,I73/I$73)</f>
        <v>0</v>
      </c>
      <c r="J86" s="3"/>
      <c r="K86" s="3"/>
      <c r="L86" s="7"/>
    </row>
    <row r="87" spans="1:12" x14ac:dyDescent="0.2">
      <c r="A87" s="3"/>
      <c r="B87" s="91"/>
      <c r="C87" s="3"/>
      <c r="D87" s="3"/>
      <c r="E87" s="3"/>
      <c r="F87" s="98"/>
      <c r="G87" s="98"/>
      <c r="H87" s="98"/>
      <c r="I87" s="98"/>
      <c r="J87" s="3"/>
      <c r="K87" s="3"/>
      <c r="L87" s="7"/>
    </row>
    <row r="88" spans="1:12" x14ac:dyDescent="0.2">
      <c r="A88" s="3"/>
      <c r="B88" s="3"/>
      <c r="C88" s="3"/>
      <c r="D88" s="3"/>
      <c r="E88" s="3"/>
      <c r="F88" s="3"/>
      <c r="G88" s="3"/>
      <c r="H88" s="3"/>
      <c r="I88" s="7"/>
      <c r="J88" s="3"/>
      <c r="K88" s="3"/>
      <c r="L88" s="3"/>
    </row>
    <row r="89" spans="1:12" ht="15.75" x14ac:dyDescent="0.25">
      <c r="A89" s="3"/>
      <c r="B89" s="320" t="s">
        <v>343</v>
      </c>
      <c r="C89" s="103"/>
      <c r="D89" s="103"/>
      <c r="E89" s="103"/>
      <c r="F89" s="103"/>
      <c r="G89" s="103"/>
      <c r="H89" s="103"/>
      <c r="I89" s="7"/>
      <c r="J89" s="3"/>
      <c r="K89" s="3"/>
      <c r="L89" s="3"/>
    </row>
    <row r="90" spans="1:12" x14ac:dyDescent="0.2">
      <c r="A90" s="3"/>
      <c r="B90" s="3"/>
      <c r="C90" s="3"/>
      <c r="D90" s="3"/>
      <c r="E90" s="3"/>
      <c r="F90" s="3"/>
      <c r="G90" s="3"/>
      <c r="H90" s="3"/>
      <c r="I90" s="7"/>
      <c r="J90" s="3"/>
      <c r="K90" s="3"/>
      <c r="L90" s="3"/>
    </row>
    <row r="91" spans="1:12" x14ac:dyDescent="0.2">
      <c r="A91" s="3"/>
      <c r="B91" s="676" t="s">
        <v>81</v>
      </c>
      <c r="C91" s="676"/>
      <c r="D91" s="40"/>
      <c r="E91" s="97" t="s">
        <v>79</v>
      </c>
      <c r="F91" s="122">
        <v>2007</v>
      </c>
      <c r="G91" s="119">
        <v>2008</v>
      </c>
      <c r="H91" s="122">
        <v>2009</v>
      </c>
      <c r="I91" s="97">
        <v>2010</v>
      </c>
      <c r="J91" s="3"/>
      <c r="K91" s="3"/>
      <c r="L91" s="3"/>
    </row>
    <row r="92" spans="1:12" x14ac:dyDescent="0.2">
      <c r="A92" s="3"/>
      <c r="B92" s="102"/>
      <c r="C92" s="102"/>
      <c r="D92" s="22"/>
      <c r="E92" s="108"/>
      <c r="F92" s="102"/>
      <c r="G92" s="102"/>
      <c r="H92" s="102"/>
      <c r="I92" s="102"/>
      <c r="J92" s="3"/>
      <c r="K92" s="3"/>
      <c r="L92" s="3"/>
    </row>
    <row r="93" spans="1:12" x14ac:dyDescent="0.2">
      <c r="A93" s="3"/>
      <c r="B93" s="100" t="s">
        <v>187</v>
      </c>
      <c r="C93" s="2"/>
      <c r="D93" s="23"/>
      <c r="E93" s="35"/>
      <c r="F93" s="2"/>
      <c r="G93" s="2"/>
      <c r="H93" s="2"/>
      <c r="I93" s="2"/>
      <c r="J93" s="3"/>
      <c r="K93" s="3"/>
      <c r="L93" s="3"/>
    </row>
    <row r="94" spans="1:12" x14ac:dyDescent="0.2">
      <c r="A94" s="3"/>
      <c r="B94" s="7" t="s">
        <v>127</v>
      </c>
      <c r="C94" s="7"/>
      <c r="D94" s="23"/>
      <c r="E94" s="35" t="s">
        <v>57</v>
      </c>
      <c r="F94" s="98">
        <f>F73</f>
        <v>0</v>
      </c>
      <c r="G94" s="98">
        <f>G73</f>
        <v>0</v>
      </c>
      <c r="H94" s="98">
        <f>H73</f>
        <v>0</v>
      </c>
      <c r="I94" s="98">
        <f>I73</f>
        <v>0</v>
      </c>
      <c r="J94" s="3"/>
      <c r="K94" s="3"/>
      <c r="L94" s="3"/>
    </row>
    <row r="95" spans="1:12" x14ac:dyDescent="0.2">
      <c r="A95" s="3"/>
      <c r="B95" s="7" t="s">
        <v>188</v>
      </c>
      <c r="C95" s="7"/>
      <c r="D95" s="23"/>
      <c r="E95" s="35" t="s">
        <v>57</v>
      </c>
      <c r="F95" s="319"/>
      <c r="G95" s="319"/>
      <c r="H95" s="319"/>
      <c r="I95" s="319"/>
      <c r="J95" s="3"/>
      <c r="K95" s="3"/>
      <c r="L95" s="3"/>
    </row>
    <row r="96" spans="1:12" x14ac:dyDescent="0.2">
      <c r="A96" s="3"/>
      <c r="B96" s="7" t="s">
        <v>54</v>
      </c>
      <c r="C96" s="7"/>
      <c r="D96" s="23"/>
      <c r="E96" s="35" t="s">
        <v>57</v>
      </c>
      <c r="F96" s="99">
        <f>F94+F95</f>
        <v>0</v>
      </c>
      <c r="G96" s="99">
        <f>G94+G95</f>
        <v>0</v>
      </c>
      <c r="H96" s="99">
        <f>H94+H95</f>
        <v>0</v>
      </c>
      <c r="I96" s="99">
        <f>I94+I95</f>
        <v>0</v>
      </c>
      <c r="J96" s="3"/>
      <c r="K96" s="3"/>
      <c r="L96" s="3"/>
    </row>
    <row r="97" spans="1:12" x14ac:dyDescent="0.2">
      <c r="A97" s="3"/>
      <c r="B97" s="7"/>
      <c r="C97" s="7"/>
      <c r="D97" s="23"/>
      <c r="E97" s="35"/>
      <c r="F97" s="12"/>
      <c r="G97" s="12"/>
      <c r="H97" s="99"/>
      <c r="I97" s="99"/>
      <c r="J97" s="3"/>
      <c r="K97" s="3"/>
      <c r="L97" s="3"/>
    </row>
    <row r="98" spans="1:12" x14ac:dyDescent="0.2">
      <c r="A98" s="3"/>
      <c r="B98" s="100" t="s">
        <v>189</v>
      </c>
      <c r="C98" s="7"/>
      <c r="D98" s="23"/>
      <c r="E98" s="35"/>
      <c r="F98" s="12"/>
      <c r="G98" s="12"/>
      <c r="H98" s="98"/>
      <c r="I98" s="98"/>
      <c r="J98" s="3"/>
      <c r="K98" s="3"/>
      <c r="L98" s="3"/>
    </row>
    <row r="99" spans="1:12" x14ac:dyDescent="0.2">
      <c r="A99" s="3"/>
      <c r="B99" s="7" t="s">
        <v>190</v>
      </c>
      <c r="C99" s="7"/>
      <c r="D99" s="23"/>
      <c r="E99" s="35" t="s">
        <v>57</v>
      </c>
      <c r="F99" s="261">
        <f>F32</f>
        <v>0</v>
      </c>
      <c r="G99" s="262">
        <f>G32</f>
        <v>0</v>
      </c>
      <c r="H99" s="262">
        <f>H32</f>
        <v>0</v>
      </c>
      <c r="I99" s="262">
        <f>I32</f>
        <v>0</v>
      </c>
      <c r="J99" s="3"/>
      <c r="K99" s="3"/>
      <c r="L99" s="3"/>
    </row>
    <row r="100" spans="1:12" x14ac:dyDescent="0.2">
      <c r="A100" s="3"/>
      <c r="B100" s="7" t="s">
        <v>191</v>
      </c>
      <c r="C100" s="2"/>
      <c r="D100" s="23"/>
      <c r="E100" s="35" t="s">
        <v>57</v>
      </c>
      <c r="F100" s="98">
        <f>F51</f>
        <v>0</v>
      </c>
      <c r="G100" s="98">
        <f>G51</f>
        <v>0</v>
      </c>
      <c r="H100" s="98">
        <f>H51</f>
        <v>0</v>
      </c>
      <c r="I100" s="98">
        <f>I51</f>
        <v>0</v>
      </c>
      <c r="J100" s="3"/>
      <c r="K100" s="3"/>
      <c r="L100" s="3"/>
    </row>
    <row r="101" spans="1:12" x14ac:dyDescent="0.2">
      <c r="A101" s="3"/>
      <c r="B101" s="7" t="s">
        <v>215</v>
      </c>
      <c r="C101" s="2"/>
      <c r="D101" s="23"/>
      <c r="E101" s="35" t="s">
        <v>57</v>
      </c>
      <c r="F101" s="99">
        <f>SUM(F99:F100)</f>
        <v>0</v>
      </c>
      <c r="G101" s="99">
        <f>SUM(G99:G100)</f>
        <v>0</v>
      </c>
      <c r="H101" s="99">
        <f>SUM(H99:H100)</f>
        <v>0</v>
      </c>
      <c r="I101" s="99">
        <f>SUM(I99:I100)</f>
        <v>0</v>
      </c>
      <c r="J101" s="3"/>
      <c r="K101" s="3"/>
      <c r="L101" s="3"/>
    </row>
    <row r="102" spans="1:12" x14ac:dyDescent="0.2">
      <c r="A102" s="3"/>
      <c r="B102" s="24"/>
      <c r="C102" s="64"/>
      <c r="D102" s="25"/>
      <c r="E102" s="109"/>
      <c r="F102" s="107"/>
      <c r="G102" s="107"/>
      <c r="H102" s="107"/>
      <c r="I102" s="107"/>
      <c r="J102" s="3"/>
      <c r="K102" s="3"/>
      <c r="L102" s="3"/>
    </row>
    <row r="103" spans="1:12" x14ac:dyDescent="0.2">
      <c r="A103" s="3"/>
      <c r="B103" s="91" t="s">
        <v>195</v>
      </c>
      <c r="C103" s="2"/>
      <c r="D103" s="7"/>
      <c r="E103" s="4"/>
      <c r="F103" s="101">
        <f>F101-F96</f>
        <v>0</v>
      </c>
      <c r="G103" s="101">
        <f>G101-G96</f>
        <v>0</v>
      </c>
      <c r="H103" s="101">
        <f>H101-H96</f>
        <v>0</v>
      </c>
      <c r="I103" s="101">
        <f>I101-I96</f>
        <v>0</v>
      </c>
      <c r="J103" s="3"/>
      <c r="K103" s="3"/>
      <c r="L103" s="3"/>
    </row>
    <row r="104" spans="1:12" x14ac:dyDescent="0.2">
      <c r="A104" s="3"/>
      <c r="B104" s="2"/>
      <c r="C104" s="2"/>
      <c r="D104" s="2"/>
      <c r="E104" s="2"/>
      <c r="F104" s="2"/>
      <c r="G104" s="2"/>
      <c r="H104" s="2"/>
      <c r="I104" s="7"/>
      <c r="J104" s="3"/>
      <c r="K104" s="3"/>
      <c r="L104" s="3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</row>
    <row r="106" spans="1:12" ht="15.75" x14ac:dyDescent="0.25">
      <c r="A106" s="1"/>
      <c r="B106" s="320" t="s">
        <v>344</v>
      </c>
      <c r="C106" s="103"/>
      <c r="D106" s="103"/>
      <c r="E106" s="103"/>
      <c r="F106" s="103"/>
      <c r="G106" s="103"/>
      <c r="H106" s="103"/>
      <c r="I106" s="7"/>
      <c r="J106" s="1"/>
      <c r="K106" s="1"/>
      <c r="L106" s="1"/>
    </row>
    <row r="107" spans="1:12" x14ac:dyDescent="0.2">
      <c r="A107" s="1"/>
      <c r="B107" s="3"/>
      <c r="C107" s="3"/>
      <c r="D107" s="3"/>
      <c r="E107" s="3"/>
      <c r="F107" s="3"/>
      <c r="G107" s="3"/>
      <c r="H107" s="3"/>
      <c r="I107" s="7"/>
      <c r="J107" s="1"/>
      <c r="K107" s="1"/>
      <c r="L107" s="1"/>
    </row>
    <row r="108" spans="1:12" x14ac:dyDescent="0.2">
      <c r="A108" s="1"/>
      <c r="B108" s="676" t="s">
        <v>81</v>
      </c>
      <c r="C108" s="676"/>
      <c r="D108" s="40"/>
      <c r="E108" s="97" t="s">
        <v>79</v>
      </c>
      <c r="F108" s="122">
        <v>2007</v>
      </c>
      <c r="G108" s="119">
        <v>2008</v>
      </c>
      <c r="H108" s="122">
        <v>2009</v>
      </c>
      <c r="I108" s="97">
        <v>2010</v>
      </c>
      <c r="J108" s="1"/>
      <c r="K108" s="1"/>
      <c r="L108" s="1"/>
    </row>
    <row r="109" spans="1:12" x14ac:dyDescent="0.2">
      <c r="A109" s="1"/>
      <c r="B109" s="102"/>
      <c r="C109" s="102"/>
      <c r="D109" s="22"/>
      <c r="E109" s="108"/>
      <c r="F109" s="102"/>
      <c r="G109" s="102"/>
      <c r="H109" s="102"/>
      <c r="I109" s="102"/>
      <c r="J109" s="1"/>
      <c r="K109" s="1"/>
      <c r="L109" s="1"/>
    </row>
    <row r="110" spans="1:12" x14ac:dyDescent="0.2">
      <c r="A110" s="1"/>
      <c r="B110" s="3" t="s">
        <v>216</v>
      </c>
      <c r="C110" s="7"/>
      <c r="D110" s="23"/>
      <c r="E110" s="35" t="s">
        <v>57</v>
      </c>
      <c r="F110" s="278"/>
      <c r="G110" s="317"/>
      <c r="H110" s="317"/>
      <c r="I110" s="317"/>
      <c r="J110" s="1"/>
      <c r="K110" s="1"/>
      <c r="L110" s="1"/>
    </row>
    <row r="111" spans="1:12" x14ac:dyDescent="0.2">
      <c r="A111" s="1"/>
      <c r="B111" s="3" t="s">
        <v>126</v>
      </c>
      <c r="C111" s="7"/>
      <c r="D111" s="23"/>
      <c r="E111" s="35" t="s">
        <v>57</v>
      </c>
      <c r="F111" s="278"/>
      <c r="G111" s="317"/>
      <c r="H111" s="317"/>
      <c r="I111" s="317"/>
      <c r="J111" s="1"/>
      <c r="K111" s="1"/>
      <c r="L111" s="1"/>
    </row>
    <row r="112" spans="1:12" x14ac:dyDescent="0.2">
      <c r="A112" s="1"/>
      <c r="B112" s="3" t="s">
        <v>236</v>
      </c>
      <c r="C112" s="7"/>
      <c r="D112" s="23"/>
      <c r="E112" s="35" t="s">
        <v>50</v>
      </c>
      <c r="F112" s="278"/>
      <c r="G112" s="317"/>
      <c r="H112" s="317"/>
      <c r="I112" s="317"/>
      <c r="J112" s="1"/>
      <c r="K112" s="1"/>
      <c r="L112" s="1"/>
    </row>
    <row r="113" spans="1:12" x14ac:dyDescent="0.2">
      <c r="A113" s="1"/>
      <c r="B113" s="3" t="s">
        <v>232</v>
      </c>
      <c r="C113" s="7"/>
      <c r="D113" s="23"/>
      <c r="E113" s="35" t="s">
        <v>57</v>
      </c>
      <c r="F113" s="278"/>
      <c r="G113" s="317"/>
      <c r="H113" s="317"/>
      <c r="I113" s="317"/>
      <c r="J113" s="1"/>
      <c r="K113" s="1"/>
      <c r="L113" s="1"/>
    </row>
    <row r="114" spans="1:12" x14ac:dyDescent="0.2">
      <c r="A114" s="1"/>
      <c r="B114" s="3" t="s">
        <v>231</v>
      </c>
      <c r="C114" s="7"/>
      <c r="D114" s="23"/>
      <c r="E114" s="35" t="s">
        <v>57</v>
      </c>
      <c r="F114" s="278"/>
      <c r="G114" s="317"/>
      <c r="H114" s="317"/>
      <c r="I114" s="317"/>
      <c r="J114" s="1"/>
      <c r="K114" s="1"/>
      <c r="L114" s="1"/>
    </row>
    <row r="115" spans="1:12" x14ac:dyDescent="0.2">
      <c r="A115" s="1"/>
      <c r="B115" s="24"/>
      <c r="C115" s="64"/>
      <c r="D115" s="25"/>
      <c r="E115" s="109"/>
      <c r="F115" s="107"/>
      <c r="G115" s="107"/>
      <c r="H115" s="107"/>
      <c r="I115" s="107"/>
      <c r="J115" s="1"/>
      <c r="K115" s="1"/>
      <c r="L115" s="1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</sheetData>
  <sheetProtection password="D5CF" sheet="1" objects="1" scenarios="1"/>
  <mergeCells count="8">
    <mergeCell ref="L2:L3"/>
    <mergeCell ref="B108:C108"/>
    <mergeCell ref="B91:C91"/>
    <mergeCell ref="B65:C65"/>
    <mergeCell ref="B78:C78"/>
    <mergeCell ref="B16:C16"/>
    <mergeCell ref="F5:I5"/>
    <mergeCell ref="C8:E8"/>
  </mergeCells>
  <phoneticPr fontId="0" type="noConversion"/>
  <conditionalFormatting sqref="F80:I86 F73:I73 F94:I103">
    <cfRule type="cellIs" dxfId="1" priority="1" stopIfTrue="1" operator="equal">
      <formula>0</formula>
    </cfRule>
  </conditionalFormatting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="75" zoomScaleNormal="100" zoomScaleSheetLayoutView="75" workbookViewId="0">
      <selection activeCell="I4" sqref="I4"/>
    </sheetView>
  </sheetViews>
  <sheetFormatPr defaultColWidth="9.140625" defaultRowHeight="12.75" x14ac:dyDescent="0.2"/>
  <cols>
    <col min="1" max="1" width="2.42578125" style="4" customWidth="1"/>
    <col min="2" max="2" width="16.140625" style="4" customWidth="1"/>
    <col min="3" max="3" width="9.7109375" style="4" customWidth="1"/>
    <col min="4" max="5" width="12.7109375" style="4" customWidth="1"/>
    <col min="6" max="6" width="12.5703125" style="4" customWidth="1"/>
    <col min="7" max="12" width="12.7109375" style="4" customWidth="1"/>
    <col min="13" max="16384" width="9.140625" style="4"/>
  </cols>
  <sheetData>
    <row r="1" spans="1:12" x14ac:dyDescent="0.2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">
      <c r="A3" s="3"/>
      <c r="B3" s="5" t="s">
        <v>313</v>
      </c>
      <c r="C3" s="3"/>
      <c r="D3" s="3"/>
      <c r="E3" s="3"/>
      <c r="F3" s="3"/>
      <c r="G3" s="3"/>
      <c r="H3" s="3"/>
      <c r="I3" s="3"/>
      <c r="J3" s="3"/>
      <c r="K3" s="3"/>
      <c r="L3" s="696" t="s">
        <v>390</v>
      </c>
    </row>
    <row r="4" spans="1:12" ht="6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696"/>
    </row>
    <row r="5" spans="1:12" x14ac:dyDescent="0.2">
      <c r="A5" s="3"/>
      <c r="B5" s="5" t="s">
        <v>116</v>
      </c>
      <c r="C5" s="3"/>
      <c r="D5" s="3"/>
      <c r="E5" s="3"/>
      <c r="F5" s="3"/>
      <c r="G5" s="3"/>
      <c r="H5" s="3"/>
      <c r="I5" s="3"/>
      <c r="J5" s="3"/>
      <c r="K5" s="3"/>
      <c r="L5" s="696"/>
    </row>
    <row r="6" spans="1:12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.75" x14ac:dyDescent="0.25">
      <c r="A7" s="3"/>
      <c r="B7" s="680" t="s">
        <v>1</v>
      </c>
      <c r="C7" s="680"/>
      <c r="D7" s="680"/>
      <c r="E7" s="680"/>
      <c r="F7" s="680"/>
      <c r="G7" s="680"/>
      <c r="H7" s="680"/>
      <c r="I7" s="680"/>
      <c r="J7" s="680"/>
      <c r="K7" s="680"/>
      <c r="L7" s="680"/>
    </row>
    <row r="8" spans="1:12" x14ac:dyDescent="0.2">
      <c r="A8" s="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idden="1" x14ac:dyDescent="0.2">
      <c r="A9" s="3"/>
      <c r="B9" s="160" t="s">
        <v>22</v>
      </c>
      <c r="C9" s="161"/>
      <c r="D9" s="15"/>
      <c r="E9" s="58" t="s">
        <v>23</v>
      </c>
      <c r="F9" s="162"/>
      <c r="G9" s="15"/>
      <c r="H9" s="3"/>
      <c r="I9" s="15"/>
      <c r="J9" s="15"/>
      <c r="K9" s="163" t="s">
        <v>24</v>
      </c>
      <c r="L9" s="161"/>
    </row>
    <row r="10" spans="1:12" ht="6.75" hidden="1" customHeight="1" x14ac:dyDescent="0.2">
      <c r="A10" s="3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3"/>
      <c r="B11" s="160" t="s">
        <v>21</v>
      </c>
      <c r="C11" s="681" t="str">
        <f>IF('1.Identificacao'!B14=0," ",'1.Identificacao'!B14)</f>
        <v xml:space="preserve"> </v>
      </c>
      <c r="D11" s="682"/>
      <c r="E11" s="682"/>
      <c r="F11" s="683"/>
      <c r="G11" s="3"/>
      <c r="H11" s="3"/>
      <c r="I11" s="3"/>
      <c r="J11" s="3"/>
      <c r="K11" s="11" t="s">
        <v>262</v>
      </c>
      <c r="L11" s="390" t="str">
        <f>'8.ValorContrato'!F50</f>
        <v xml:space="preserve"> </v>
      </c>
    </row>
    <row r="12" spans="1:12" ht="6" customHeight="1" x14ac:dyDescent="0.2">
      <c r="A12" s="3"/>
      <c r="B12" s="7"/>
      <c r="C12" s="7"/>
      <c r="D12" s="7"/>
      <c r="E12" s="7"/>
      <c r="F12" s="7"/>
      <c r="G12" s="3"/>
      <c r="H12" s="3"/>
      <c r="I12" s="3"/>
      <c r="J12" s="3"/>
      <c r="K12" s="3"/>
      <c r="L12" s="7"/>
    </row>
    <row r="13" spans="1:12" x14ac:dyDescent="0.2">
      <c r="A13" s="3"/>
      <c r="B13" s="160" t="s">
        <v>25</v>
      </c>
      <c r="C13" s="684" t="str">
        <f>IF('1.Identificacao'!C26=0," ",'1.Identificacao'!C26)</f>
        <v xml:space="preserve"> </v>
      </c>
      <c r="D13" s="685"/>
      <c r="E13" s="685"/>
      <c r="F13" s="686"/>
      <c r="G13" s="3" t="s">
        <v>26</v>
      </c>
      <c r="H13" s="702" t="str">
        <f>IF('1.Identificacao'!H18=0," ",'1.Identificacao'!H18)</f>
        <v xml:space="preserve"> </v>
      </c>
      <c r="I13" s="600"/>
      <c r="J13" s="601"/>
      <c r="K13" s="163" t="s">
        <v>27</v>
      </c>
      <c r="L13" s="391" t="str">
        <f>IF('1.Identificacao'!L18=0," ",'1.Identificacao'!L18)</f>
        <v xml:space="preserve"> </v>
      </c>
    </row>
    <row r="14" spans="1:12" ht="7.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3.25" customHeight="1" x14ac:dyDescent="0.2">
      <c r="A15" s="3"/>
      <c r="B15" s="692" t="s">
        <v>113</v>
      </c>
      <c r="C15" s="697" t="s">
        <v>7</v>
      </c>
      <c r="D15" s="689" t="s">
        <v>114</v>
      </c>
      <c r="E15" s="690"/>
      <c r="F15" s="687" t="s">
        <v>74</v>
      </c>
      <c r="G15" s="687"/>
      <c r="H15" s="687"/>
      <c r="I15" s="687"/>
      <c r="J15" s="687"/>
      <c r="K15" s="687"/>
      <c r="L15" s="688"/>
    </row>
    <row r="16" spans="1:12" x14ac:dyDescent="0.2">
      <c r="A16" s="3"/>
      <c r="B16" s="693"/>
      <c r="C16" s="698"/>
      <c r="D16" s="701" t="s">
        <v>383</v>
      </c>
      <c r="E16" s="689"/>
      <c r="F16" s="689"/>
      <c r="G16" s="689"/>
      <c r="H16" s="689"/>
      <c r="I16" s="687"/>
      <c r="J16" s="687"/>
      <c r="K16" s="687"/>
      <c r="L16" s="688"/>
    </row>
    <row r="17" spans="1:13" ht="23.25" customHeight="1" x14ac:dyDescent="0.2">
      <c r="A17" s="3"/>
      <c r="B17" s="693"/>
      <c r="C17" s="698"/>
      <c r="D17" s="687" t="s">
        <v>67</v>
      </c>
      <c r="E17" s="687"/>
      <c r="F17" s="700"/>
      <c r="G17" s="46" t="s">
        <v>68</v>
      </c>
      <c r="H17" s="47" t="s">
        <v>69</v>
      </c>
      <c r="I17" s="47" t="s">
        <v>70</v>
      </c>
      <c r="J17" s="47" t="s">
        <v>71</v>
      </c>
      <c r="K17" s="47" t="s">
        <v>72</v>
      </c>
      <c r="L17" s="47" t="s">
        <v>73</v>
      </c>
    </row>
    <row r="18" spans="1:13" ht="14.25" customHeight="1" x14ac:dyDescent="0.2">
      <c r="A18" s="3"/>
      <c r="B18" s="693"/>
      <c r="C18" s="698"/>
      <c r="D18" s="687" t="s">
        <v>10</v>
      </c>
      <c r="E18" s="687"/>
      <c r="F18" s="687"/>
      <c r="G18" s="687"/>
      <c r="H18" s="687"/>
      <c r="I18" s="687"/>
      <c r="J18" s="687"/>
      <c r="K18" s="687"/>
      <c r="L18" s="688"/>
      <c r="M18" s="10"/>
    </row>
    <row r="19" spans="1:13" ht="12.75" customHeight="1" x14ac:dyDescent="0.2">
      <c r="A19" s="3"/>
      <c r="B19" s="694"/>
      <c r="C19" s="699"/>
      <c r="D19" s="48">
        <v>1</v>
      </c>
      <c r="E19" s="45">
        <v>2</v>
      </c>
      <c r="F19" s="49" t="s">
        <v>11</v>
      </c>
      <c r="G19" s="50" t="s">
        <v>12</v>
      </c>
      <c r="H19" s="51" t="s">
        <v>13</v>
      </c>
      <c r="I19" s="51" t="s">
        <v>14</v>
      </c>
      <c r="J19" s="51" t="s">
        <v>15</v>
      </c>
      <c r="K19" s="51" t="s">
        <v>16</v>
      </c>
      <c r="L19" s="51" t="s">
        <v>17</v>
      </c>
      <c r="M19" s="10"/>
    </row>
    <row r="20" spans="1:13" hidden="1" x14ac:dyDescent="0.2">
      <c r="A20" s="3"/>
      <c r="B20" s="404" t="s">
        <v>2</v>
      </c>
      <c r="C20" s="173" t="s">
        <v>8</v>
      </c>
      <c r="D20" s="164" t="str">
        <f>IF($F20=" "," ",0.7*$F20)</f>
        <v xml:space="preserve"> </v>
      </c>
      <c r="E20" s="164" t="str">
        <f>IF($F20=" "," ",0.7*$F20)</f>
        <v xml:space="preserve"> </v>
      </c>
      <c r="F20" s="165" t="str">
        <f>IF('6.1.c.Efic_ETE_Proj'!D43="sim",'6.1.c.Efic_ETE_Proj'!G43," ")</f>
        <v xml:space="preserve"> </v>
      </c>
      <c r="G20" s="321"/>
      <c r="H20" s="322"/>
      <c r="I20" s="322"/>
      <c r="J20" s="322"/>
      <c r="K20" s="322"/>
      <c r="L20" s="432"/>
      <c r="M20" s="10"/>
    </row>
    <row r="21" spans="1:13" x14ac:dyDescent="0.2">
      <c r="A21" s="3"/>
      <c r="B21" s="121" t="s">
        <v>3</v>
      </c>
      <c r="C21" s="173" t="s">
        <v>8</v>
      </c>
      <c r="D21" s="164">
        <f>IF($F21=" "," ",0.7*$F21)</f>
        <v>0</v>
      </c>
      <c r="E21" s="164">
        <f>IF($F21=" "," ",0.7*$F21)</f>
        <v>0</v>
      </c>
      <c r="F21" s="165">
        <f>IF('6.1.c.Efic_ETE_Proj'!D44="sim",'6.1.c.Efic_ETE_Proj'!G44," ")</f>
        <v>0</v>
      </c>
      <c r="G21" s="428" t="str">
        <f t="shared" ref="G21:L21" si="0">IF($F$21=0," ",$F$21)</f>
        <v xml:space="preserve"> </v>
      </c>
      <c r="H21" s="428" t="str">
        <f t="shared" si="0"/>
        <v xml:space="preserve"> </v>
      </c>
      <c r="I21" s="428" t="str">
        <f t="shared" si="0"/>
        <v xml:space="preserve"> </v>
      </c>
      <c r="J21" s="428" t="str">
        <f t="shared" si="0"/>
        <v xml:space="preserve"> </v>
      </c>
      <c r="K21" s="428" t="str">
        <f t="shared" si="0"/>
        <v xml:space="preserve"> </v>
      </c>
      <c r="L21" s="428" t="str">
        <f t="shared" si="0"/>
        <v xml:space="preserve"> </v>
      </c>
      <c r="M21" s="10"/>
    </row>
    <row r="22" spans="1:13" x14ac:dyDescent="0.2">
      <c r="A22" s="3"/>
      <c r="B22" s="121" t="s">
        <v>271</v>
      </c>
      <c r="C22" s="173" t="s">
        <v>8</v>
      </c>
      <c r="D22" s="164">
        <f t="shared" ref="D22:E25" si="1">IF($F22=" "," ",0.7*$F22)</f>
        <v>0</v>
      </c>
      <c r="E22" s="164">
        <f t="shared" si="1"/>
        <v>0</v>
      </c>
      <c r="F22" s="165">
        <f>IF('6.1.c.Efic_ETE_Proj'!D45="sim",'6.1.c.Efic_ETE_Proj'!G45," ")</f>
        <v>0</v>
      </c>
      <c r="G22" s="428" t="str">
        <f t="shared" ref="G22:L22" si="2">IF($F$22=0," ",$F$22)</f>
        <v xml:space="preserve"> </v>
      </c>
      <c r="H22" s="428" t="str">
        <f t="shared" si="2"/>
        <v xml:space="preserve"> </v>
      </c>
      <c r="I22" s="428" t="str">
        <f t="shared" si="2"/>
        <v xml:space="preserve"> </v>
      </c>
      <c r="J22" s="428" t="str">
        <f t="shared" si="2"/>
        <v xml:space="preserve"> </v>
      </c>
      <c r="K22" s="428" t="str">
        <f t="shared" si="2"/>
        <v xml:space="preserve"> </v>
      </c>
      <c r="L22" s="428" t="str">
        <f t="shared" si="2"/>
        <v xml:space="preserve"> </v>
      </c>
      <c r="M22" s="10"/>
    </row>
    <row r="23" spans="1:13" x14ac:dyDescent="0.2">
      <c r="A23" s="3"/>
      <c r="B23" s="121" t="s">
        <v>5</v>
      </c>
      <c r="C23" s="173" t="s">
        <v>8</v>
      </c>
      <c r="D23" s="164" t="str">
        <f t="shared" si="1"/>
        <v xml:space="preserve"> </v>
      </c>
      <c r="E23" s="164" t="str">
        <f t="shared" si="1"/>
        <v xml:space="preserve"> </v>
      </c>
      <c r="F23" s="350" t="str">
        <f>IF(OR('6.1.c.Efic_ETE_Proj'!D46="sim",L$11="E"),'6.1.c.Efic_ETE_Proj'!G46," ")</f>
        <v xml:space="preserve"> </v>
      </c>
      <c r="G23" s="441" t="str">
        <f t="shared" ref="G23:L23" si="3">IF($F$23=" "," ",$F$23)</f>
        <v xml:space="preserve"> </v>
      </c>
      <c r="H23" s="441" t="str">
        <f t="shared" si="3"/>
        <v xml:space="preserve"> </v>
      </c>
      <c r="I23" s="441" t="str">
        <f t="shared" si="3"/>
        <v xml:space="preserve"> </v>
      </c>
      <c r="J23" s="441" t="str">
        <f t="shared" si="3"/>
        <v xml:space="preserve"> </v>
      </c>
      <c r="K23" s="441" t="str">
        <f t="shared" si="3"/>
        <v xml:space="preserve"> </v>
      </c>
      <c r="L23" s="441" t="str">
        <f t="shared" si="3"/>
        <v xml:space="preserve"> </v>
      </c>
      <c r="M23" s="10"/>
    </row>
    <row r="24" spans="1:13" x14ac:dyDescent="0.2">
      <c r="A24" s="3"/>
      <c r="B24" s="121" t="s">
        <v>272</v>
      </c>
      <c r="C24" s="173" t="s">
        <v>8</v>
      </c>
      <c r="D24" s="164" t="str">
        <f t="shared" si="1"/>
        <v xml:space="preserve"> </v>
      </c>
      <c r="E24" s="164" t="str">
        <f t="shared" si="1"/>
        <v xml:space="preserve"> </v>
      </c>
      <c r="F24" s="165" t="str">
        <f>IF('6.1.c.Efic_ETE_Proj'!D47="sim",'6.1.c.Efic_ETE_Proj'!G47," ")</f>
        <v xml:space="preserve"> </v>
      </c>
      <c r="G24" s="428" t="str">
        <f t="shared" ref="G24:L24" si="4">IF($F$24=" "," ",$F$24)</f>
        <v xml:space="preserve"> </v>
      </c>
      <c r="H24" s="428" t="str">
        <f t="shared" si="4"/>
        <v xml:space="preserve"> </v>
      </c>
      <c r="I24" s="428" t="str">
        <f t="shared" si="4"/>
        <v xml:space="preserve"> </v>
      </c>
      <c r="J24" s="428" t="str">
        <f t="shared" si="4"/>
        <v xml:space="preserve"> </v>
      </c>
      <c r="K24" s="428" t="str">
        <f t="shared" si="4"/>
        <v xml:space="preserve"> </v>
      </c>
      <c r="L24" s="428" t="str">
        <f t="shared" si="4"/>
        <v xml:space="preserve"> </v>
      </c>
      <c r="M24" s="10"/>
    </row>
    <row r="25" spans="1:13" x14ac:dyDescent="0.2">
      <c r="A25" s="3"/>
      <c r="B25" s="121" t="s">
        <v>39</v>
      </c>
      <c r="C25" s="173" t="s">
        <v>8</v>
      </c>
      <c r="D25" s="164" t="str">
        <f t="shared" si="1"/>
        <v xml:space="preserve"> </v>
      </c>
      <c r="E25" s="164" t="str">
        <f t="shared" si="1"/>
        <v xml:space="preserve"> </v>
      </c>
      <c r="F25" s="165" t="str">
        <f>IF('6.1.c.Efic_ETE_Proj'!D48="sim",'6.1.c.Efic_ETE_Proj'!G48," ")</f>
        <v xml:space="preserve"> </v>
      </c>
      <c r="G25" s="428" t="str">
        <f t="shared" ref="G25:L25" si="5">IF($F$25=" "," ",$F$25)</f>
        <v xml:space="preserve"> </v>
      </c>
      <c r="H25" s="428" t="str">
        <f t="shared" si="5"/>
        <v xml:space="preserve"> </v>
      </c>
      <c r="I25" s="428" t="str">
        <f t="shared" si="5"/>
        <v xml:space="preserve"> </v>
      </c>
      <c r="J25" s="428" t="str">
        <f t="shared" si="5"/>
        <v xml:space="preserve"> </v>
      </c>
      <c r="K25" s="428" t="str">
        <f t="shared" si="5"/>
        <v xml:space="preserve"> </v>
      </c>
      <c r="L25" s="428" t="str">
        <f t="shared" si="5"/>
        <v xml:space="preserve"> </v>
      </c>
      <c r="M25" s="10"/>
    </row>
    <row r="26" spans="1:13" ht="7.5" customHeight="1" x14ac:dyDescent="0.2">
      <c r="A26" s="3"/>
      <c r="B26" s="120"/>
      <c r="C26" s="166"/>
      <c r="D26" s="164"/>
      <c r="E26" s="164"/>
      <c r="F26" s="166"/>
      <c r="G26" s="429"/>
      <c r="H26" s="429"/>
      <c r="I26" s="429"/>
      <c r="J26" s="429"/>
      <c r="K26" s="429"/>
      <c r="L26" s="429"/>
      <c r="M26" s="10"/>
    </row>
    <row r="27" spans="1:13" x14ac:dyDescent="0.2">
      <c r="A27" s="3"/>
      <c r="B27" s="433" t="s">
        <v>6</v>
      </c>
      <c r="C27" s="173" t="s">
        <v>9</v>
      </c>
      <c r="D27" s="133">
        <f>IF($F27=" "," ",0.7*$F27)</f>
        <v>0</v>
      </c>
      <c r="E27" s="133">
        <f>IF($F27=" "," ",0.7*$F27)</f>
        <v>0</v>
      </c>
      <c r="F27" s="167">
        <f>IF('6.1.c.Efic_ETE_Proj'!E27="sim",'6.1.c.Efic_ETE_Proj'!F27," ")</f>
        <v>0</v>
      </c>
      <c r="G27" s="430"/>
      <c r="H27" s="431"/>
      <c r="I27" s="431"/>
      <c r="J27" s="431"/>
      <c r="K27" s="431"/>
      <c r="L27" s="431"/>
      <c r="M27" s="10"/>
    </row>
    <row r="28" spans="1:13" ht="25.5" x14ac:dyDescent="0.2">
      <c r="A28" s="3"/>
      <c r="B28" s="434" t="str">
        <f>IF('6.1.c.Efic_ETE_Proj'!D43="sim","Carga média de DQO afluente","Carga média de DBO afluente")</f>
        <v>Carga média de DBO afluente</v>
      </c>
      <c r="C28" s="168" t="s">
        <v>28</v>
      </c>
      <c r="D28" s="169">
        <f>IF($F28=" "," ",0.7*$F28)</f>
        <v>0</v>
      </c>
      <c r="E28" s="170">
        <f>IF($F28=" "," ",0.7*$F28)</f>
        <v>0</v>
      </c>
      <c r="F28" s="171">
        <f>IF('6.1.c.Efic_ETE_Proj'!E31="sim",'6.1.c.Efic_ETE_Proj'!F31," ")</f>
        <v>0</v>
      </c>
      <c r="G28" s="427" t="str">
        <f>IF(G27=0," ",G27*'6.1.c.Efic_ETE_Proj'!$H$24*0.0864)</f>
        <v xml:space="preserve"> </v>
      </c>
      <c r="H28" s="427" t="str">
        <f>IF(H27=0," ",H27*'6.1.c.Efic_ETE_Proj'!$H$24*0.0864)</f>
        <v xml:space="preserve"> </v>
      </c>
      <c r="I28" s="427" t="str">
        <f>IF(I27=0," ",I27*'6.1.c.Efic_ETE_Proj'!$H$24*0.0864)</f>
        <v xml:space="preserve"> </v>
      </c>
      <c r="J28" s="427" t="str">
        <f>IF(J27=0," ",J27*'6.1.c.Efic_ETE_Proj'!$H$24*0.0864)</f>
        <v xml:space="preserve"> </v>
      </c>
      <c r="K28" s="427" t="str">
        <f>IF(K27=0," ",K27*'6.1.c.Efic_ETE_Proj'!$H$24*0.0864)</f>
        <v xml:space="preserve"> </v>
      </c>
      <c r="L28" s="427" t="str">
        <f>IF(L27=0," ",L27*'6.1.c.Efic_ETE_Proj'!$H$24*0.0864)</f>
        <v xml:space="preserve"> </v>
      </c>
      <c r="M28" s="10"/>
    </row>
    <row r="29" spans="1:13" x14ac:dyDescent="0.2">
      <c r="A29" s="3"/>
      <c r="B29" s="3"/>
      <c r="C29" s="174"/>
      <c r="D29" s="3"/>
      <c r="E29" s="3"/>
      <c r="F29" s="349"/>
      <c r="G29" s="90" t="str">
        <f>'6.1.c.Efic_ETE_Proj'!J31</f>
        <v/>
      </c>
      <c r="H29" s="3"/>
      <c r="I29" s="3"/>
      <c r="J29" s="3"/>
      <c r="K29" s="3"/>
      <c r="L29" s="3"/>
      <c r="M29" s="10"/>
    </row>
    <row r="30" spans="1:13" x14ac:dyDescent="0.2">
      <c r="A30" s="3"/>
      <c r="B30" s="3"/>
      <c r="C30" s="174"/>
      <c r="D30" s="3"/>
      <c r="E30" s="355">
        <f>'6.1.c.Efic_ETE_Proj'!H31</f>
        <v>0</v>
      </c>
      <c r="F30" s="356">
        <f>IF(E30=0,0,H28/E30)</f>
        <v>0</v>
      </c>
      <c r="G30" s="90" t="str">
        <f>IF(H27="","",IF(F30=0," ",IF(F30&lt;0.5,"Carga no terceiro ano inferior 70% da carga de fim de plano!"," ")))</f>
        <v/>
      </c>
      <c r="H30" s="3"/>
      <c r="I30" s="3"/>
      <c r="J30" s="3"/>
      <c r="K30" s="3"/>
      <c r="L30" s="3"/>
      <c r="M30" s="10"/>
    </row>
    <row r="31" spans="1:13" x14ac:dyDescent="0.2">
      <c r="A31" s="3"/>
      <c r="B31" s="111"/>
      <c r="C31" s="174"/>
      <c r="D31" s="3"/>
      <c r="E31" s="3"/>
      <c r="F31" s="3"/>
      <c r="H31" s="3"/>
      <c r="I31" s="3"/>
      <c r="J31" s="3"/>
      <c r="K31" s="3"/>
      <c r="L31" s="3"/>
      <c r="M31" s="10"/>
    </row>
    <row r="32" spans="1:13" ht="28.5" customHeight="1" x14ac:dyDescent="0.2">
      <c r="A32" s="3"/>
      <c r="B32" s="691" t="s">
        <v>115</v>
      </c>
      <c r="C32" s="691"/>
      <c r="D32" s="691"/>
      <c r="E32" s="691"/>
      <c r="F32" s="691"/>
      <c r="G32" s="691"/>
      <c r="H32" s="691"/>
      <c r="I32" s="691"/>
      <c r="J32" s="691"/>
      <c r="K32" s="691"/>
      <c r="L32" s="691"/>
    </row>
    <row r="33" spans="1:12" ht="8.25" customHeight="1" x14ac:dyDescent="0.2">
      <c r="A33" s="3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ht="13.5" x14ac:dyDescent="0.25">
      <c r="A34" s="3"/>
      <c r="B34" s="61" t="s">
        <v>263</v>
      </c>
      <c r="C34" s="62"/>
      <c r="D34" s="62"/>
      <c r="E34" s="62"/>
      <c r="F34" s="61" t="s">
        <v>18</v>
      </c>
      <c r="G34" s="62"/>
      <c r="H34" s="62"/>
      <c r="I34" s="61" t="s">
        <v>269</v>
      </c>
      <c r="J34" s="3"/>
      <c r="K34" s="3"/>
      <c r="L34" s="3"/>
    </row>
    <row r="35" spans="1:12" ht="13.5" x14ac:dyDescent="0.25">
      <c r="A35" s="3"/>
      <c r="B35" s="61" t="s">
        <v>270</v>
      </c>
      <c r="C35" s="62"/>
      <c r="D35" s="62"/>
      <c r="E35" s="62"/>
      <c r="F35" s="61" t="s">
        <v>273</v>
      </c>
      <c r="G35" s="62"/>
      <c r="H35" s="62"/>
      <c r="J35" s="3"/>
      <c r="K35" s="3"/>
      <c r="L35" s="3"/>
    </row>
    <row r="36" spans="1:12" ht="13.5" x14ac:dyDescent="0.25">
      <c r="A36" s="3"/>
      <c r="B36" s="3"/>
      <c r="C36" s="62"/>
      <c r="D36" s="62"/>
      <c r="E36" s="62"/>
      <c r="F36" s="3"/>
      <c r="G36" s="62"/>
      <c r="H36" s="62"/>
      <c r="I36" s="3"/>
      <c r="J36" s="3"/>
      <c r="K36" s="3"/>
      <c r="L36" s="3"/>
    </row>
    <row r="37" spans="1:12" ht="7.5" customHeight="1" x14ac:dyDescent="0.25">
      <c r="A37" s="3"/>
      <c r="B37" s="175"/>
      <c r="C37" s="176"/>
      <c r="D37" s="176"/>
      <c r="E37" s="176"/>
      <c r="F37" s="21"/>
      <c r="G37" s="176"/>
      <c r="H37" s="176"/>
      <c r="I37" s="21"/>
      <c r="J37" s="21"/>
      <c r="K37" s="21"/>
      <c r="L37" s="22"/>
    </row>
    <row r="38" spans="1:12" ht="13.5" x14ac:dyDescent="0.25">
      <c r="A38" s="3"/>
      <c r="B38" s="419" t="s">
        <v>374</v>
      </c>
      <c r="C38" s="177"/>
      <c r="D38" s="177"/>
      <c r="E38" s="177"/>
      <c r="F38" s="7"/>
      <c r="G38" s="419" t="s">
        <v>388</v>
      </c>
      <c r="H38" s="177"/>
      <c r="I38" s="7"/>
      <c r="J38" s="418"/>
      <c r="K38" s="7"/>
      <c r="L38" s="23"/>
    </row>
    <row r="39" spans="1:12" ht="13.5" x14ac:dyDescent="0.25">
      <c r="A39" s="3"/>
      <c r="B39" s="419" t="s">
        <v>375</v>
      </c>
      <c r="C39" s="177"/>
      <c r="D39" s="177"/>
      <c r="E39" s="177"/>
      <c r="F39" s="23"/>
      <c r="G39" s="419" t="s">
        <v>375</v>
      </c>
      <c r="H39" s="177"/>
      <c r="I39" s="7"/>
      <c r="J39" s="418"/>
      <c r="K39" s="7"/>
      <c r="L39" s="23"/>
    </row>
    <row r="40" spans="1:12" x14ac:dyDescent="0.2">
      <c r="A40" s="3"/>
      <c r="B40" s="60"/>
      <c r="C40" s="7"/>
      <c r="D40" s="7"/>
      <c r="E40" s="7"/>
      <c r="F40" s="23"/>
      <c r="G40" s="7"/>
      <c r="H40" s="7"/>
      <c r="I40" s="7"/>
      <c r="J40" s="7"/>
      <c r="K40" s="7"/>
      <c r="L40" s="23"/>
    </row>
    <row r="41" spans="1:12" x14ac:dyDescent="0.2">
      <c r="A41" s="3"/>
      <c r="B41" s="60"/>
      <c r="C41" s="24"/>
      <c r="D41" s="24"/>
      <c r="E41" s="24"/>
      <c r="F41" s="23"/>
      <c r="G41" s="7"/>
      <c r="H41" s="24"/>
      <c r="I41" s="24"/>
      <c r="J41" s="24"/>
      <c r="K41" s="24"/>
      <c r="L41" s="23"/>
    </row>
    <row r="42" spans="1:12" x14ac:dyDescent="0.2">
      <c r="A42" s="3"/>
      <c r="B42" s="60"/>
      <c r="C42" s="695" t="s">
        <v>29</v>
      </c>
      <c r="D42" s="695"/>
      <c r="E42" s="695"/>
      <c r="F42" s="23"/>
      <c r="G42" s="450"/>
      <c r="H42" s="695" t="s">
        <v>370</v>
      </c>
      <c r="I42" s="695"/>
      <c r="J42" s="695"/>
      <c r="K42" s="695"/>
      <c r="L42" s="23"/>
    </row>
    <row r="43" spans="1:12" x14ac:dyDescent="0.2">
      <c r="A43" s="3"/>
      <c r="B43" s="677" t="str">
        <f>IF('1.Identificacao'!B33="","",'1.Identificacao'!B33)</f>
        <v/>
      </c>
      <c r="C43" s="678"/>
      <c r="D43" s="678"/>
      <c r="E43" s="678"/>
      <c r="F43" s="679"/>
      <c r="G43" s="677" t="str">
        <f>IF('1.Identificacao'!H20="","",'1.Identificacao'!H20)</f>
        <v/>
      </c>
      <c r="H43" s="678"/>
      <c r="I43" s="678"/>
      <c r="J43" s="678"/>
      <c r="K43" s="678"/>
      <c r="L43" s="679"/>
    </row>
  </sheetData>
  <sheetProtection password="D5CF" sheet="1" objects="1" scenarios="1"/>
  <mergeCells count="18">
    <mergeCell ref="L3:L5"/>
    <mergeCell ref="C15:C19"/>
    <mergeCell ref="C42:E42"/>
    <mergeCell ref="D17:F17"/>
    <mergeCell ref="D18:L18"/>
    <mergeCell ref="D16:H16"/>
    <mergeCell ref="I16:L16"/>
    <mergeCell ref="H13:J13"/>
    <mergeCell ref="G43:L43"/>
    <mergeCell ref="B7:L7"/>
    <mergeCell ref="C11:F11"/>
    <mergeCell ref="C13:F13"/>
    <mergeCell ref="F15:L15"/>
    <mergeCell ref="D15:E15"/>
    <mergeCell ref="B32:L32"/>
    <mergeCell ref="B15:B19"/>
    <mergeCell ref="B43:F43"/>
    <mergeCell ref="H42:K42"/>
  </mergeCells>
  <phoneticPr fontId="0" type="noConversion"/>
  <conditionalFormatting sqref="D20:F28 L11">
    <cfRule type="cellIs" dxfId="0" priority="1" stopIfTrue="1" operator="equal">
      <formula>0</formula>
    </cfRule>
  </conditionalFormatting>
  <printOptions horizontalCentered="1" verticalCentered="1"/>
  <pageMargins left="0.74803149606299213" right="0.74803149606299213" top="0.27559055118110237" bottom="0.55118110236220474" header="0.51181102362204722" footer="0.51181102362204722"/>
  <pageSetup paperSize="9" scale="9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view="pageBreakPreview" zoomScale="75" zoomScaleNormal="75" zoomScaleSheetLayoutView="75" workbookViewId="0">
      <selection activeCell="T28" sqref="T28"/>
    </sheetView>
  </sheetViews>
  <sheetFormatPr defaultColWidth="9.140625" defaultRowHeight="12.75" x14ac:dyDescent="0.2"/>
  <cols>
    <col min="1" max="1" width="3.28515625" style="136" customWidth="1"/>
    <col min="2" max="2" width="13.85546875" style="136" customWidth="1"/>
    <col min="3" max="3" width="13.28515625" style="136" customWidth="1"/>
    <col min="4" max="5" width="10.7109375" style="136" customWidth="1"/>
    <col min="6" max="6" width="4.7109375" style="136" customWidth="1"/>
    <col min="7" max="7" width="1.5703125" style="136" customWidth="1"/>
    <col min="8" max="8" width="4.7109375" style="136" customWidth="1"/>
    <col min="9" max="9" width="4" style="136" bestFit="1" customWidth="1"/>
    <col min="10" max="10" width="4.7109375" style="136" customWidth="1"/>
    <col min="11" max="11" width="1.5703125" style="136" customWidth="1"/>
    <col min="12" max="12" width="4.7109375" style="136" customWidth="1"/>
    <col min="13" max="13" width="3.42578125" style="136" customWidth="1"/>
    <col min="14" max="14" width="4.7109375" style="136" customWidth="1"/>
    <col min="15" max="15" width="1.5703125" style="136" customWidth="1"/>
    <col min="16" max="16" width="4.7109375" style="136" customWidth="1"/>
    <col min="17" max="17" width="3" style="136" bestFit="1" customWidth="1"/>
    <col min="18" max="21" width="10.5703125" style="136" customWidth="1"/>
    <col min="22" max="16384" width="9.140625" style="136"/>
  </cols>
  <sheetData>
    <row r="1" spans="1:22" ht="19.5" x14ac:dyDescent="0.25">
      <c r="A1" s="135"/>
      <c r="B1" s="703" t="s">
        <v>138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</row>
    <row r="2" spans="1:22" ht="16.5" x14ac:dyDescent="0.25">
      <c r="A2" s="135"/>
      <c r="B2" s="704" t="s">
        <v>389</v>
      </c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</row>
    <row r="3" spans="1:22" ht="16.5" x14ac:dyDescent="0.25">
      <c r="A3" s="135"/>
      <c r="B3" s="137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</row>
    <row r="4" spans="1:22" ht="18" customHeight="1" x14ac:dyDescent="0.2">
      <c r="A4" s="135"/>
      <c r="B4" s="705" t="s">
        <v>139</v>
      </c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135"/>
    </row>
    <row r="5" spans="1:22" ht="15" customHeight="1" x14ac:dyDescent="0.2">
      <c r="A5" s="135"/>
      <c r="B5" s="706" t="s">
        <v>140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395"/>
      <c r="P5" s="402"/>
      <c r="Q5" s="395"/>
      <c r="R5" s="395"/>
      <c r="S5" s="395"/>
      <c r="T5" s="395"/>
      <c r="U5" s="395"/>
      <c r="V5" s="135"/>
    </row>
    <row r="6" spans="1:22" x14ac:dyDescent="0.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</row>
    <row r="7" spans="1:22" ht="30" customHeight="1" x14ac:dyDescent="0.2">
      <c r="A7" s="135"/>
      <c r="B7" s="282" t="s">
        <v>151</v>
      </c>
      <c r="C7" s="283"/>
      <c r="D7" s="669" t="s">
        <v>106</v>
      </c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135"/>
    </row>
    <row r="8" spans="1:22" ht="12.75" customHeight="1" x14ac:dyDescent="0.2">
      <c r="A8" s="135"/>
      <c r="B8" s="284"/>
      <c r="C8" s="285"/>
      <c r="D8" s="138" t="s">
        <v>107</v>
      </c>
      <c r="E8" s="288" t="s">
        <v>108</v>
      </c>
      <c r="F8" s="670" t="s">
        <v>104</v>
      </c>
      <c r="G8" s="671"/>
      <c r="H8" s="671"/>
      <c r="I8" s="672"/>
      <c r="J8" s="670" t="s">
        <v>109</v>
      </c>
      <c r="K8" s="671"/>
      <c r="L8" s="671"/>
      <c r="M8" s="672"/>
      <c r="N8" s="670" t="s">
        <v>110</v>
      </c>
      <c r="O8" s="671"/>
      <c r="P8" s="671"/>
      <c r="Q8" s="672"/>
      <c r="R8" s="138" t="s">
        <v>252</v>
      </c>
      <c r="S8" s="138" t="s">
        <v>253</v>
      </c>
      <c r="T8" s="138" t="s">
        <v>254</v>
      </c>
      <c r="U8" s="288" t="s">
        <v>255</v>
      </c>
      <c r="V8" s="135"/>
    </row>
    <row r="9" spans="1:22" hidden="1" x14ac:dyDescent="0.2">
      <c r="A9" s="135"/>
      <c r="B9" s="286" t="s">
        <v>2</v>
      </c>
      <c r="C9" s="287"/>
      <c r="D9" s="139">
        <v>0.3</v>
      </c>
      <c r="E9" s="326">
        <v>0.5</v>
      </c>
      <c r="F9" s="666">
        <v>0.75</v>
      </c>
      <c r="G9" s="667"/>
      <c r="H9" s="667"/>
      <c r="I9" s="668"/>
      <c r="J9" s="666">
        <v>0.8</v>
      </c>
      <c r="K9" s="667"/>
      <c r="L9" s="667"/>
      <c r="M9" s="668"/>
      <c r="N9" s="666">
        <v>0.8</v>
      </c>
      <c r="O9" s="667"/>
      <c r="P9" s="667"/>
      <c r="Q9" s="668"/>
      <c r="R9" s="139">
        <v>0.85</v>
      </c>
      <c r="S9" s="139">
        <v>0.85</v>
      </c>
      <c r="T9" s="139">
        <v>0.85</v>
      </c>
      <c r="U9" s="326">
        <v>0.85</v>
      </c>
      <c r="V9" s="135"/>
    </row>
    <row r="10" spans="1:22" x14ac:dyDescent="0.2">
      <c r="A10" s="135"/>
      <c r="B10" s="280" t="s">
        <v>3</v>
      </c>
      <c r="C10" s="281"/>
      <c r="D10" s="143">
        <v>0.3</v>
      </c>
      <c r="E10" s="140">
        <v>0.6</v>
      </c>
      <c r="F10" s="621">
        <v>0.75</v>
      </c>
      <c r="G10" s="622"/>
      <c r="H10" s="622"/>
      <c r="I10" s="623"/>
      <c r="J10" s="621">
        <v>0.85</v>
      </c>
      <c r="K10" s="622"/>
      <c r="L10" s="622"/>
      <c r="M10" s="623"/>
      <c r="N10" s="621">
        <v>0.85</v>
      </c>
      <c r="O10" s="622"/>
      <c r="P10" s="622"/>
      <c r="Q10" s="623"/>
      <c r="R10" s="143">
        <v>0.9</v>
      </c>
      <c r="S10" s="143">
        <v>0.9</v>
      </c>
      <c r="T10" s="143">
        <v>0.9</v>
      </c>
      <c r="U10" s="140">
        <v>0.9</v>
      </c>
      <c r="V10" s="135"/>
    </row>
    <row r="11" spans="1:22" x14ac:dyDescent="0.2">
      <c r="A11" s="135"/>
      <c r="B11" s="280" t="s">
        <v>271</v>
      </c>
      <c r="C11" s="281"/>
      <c r="D11" s="143">
        <v>0.4</v>
      </c>
      <c r="E11" s="140">
        <v>0.6</v>
      </c>
      <c r="F11" s="140">
        <v>0.75</v>
      </c>
      <c r="G11" s="392" t="s">
        <v>296</v>
      </c>
      <c r="H11" s="141">
        <v>0.6</v>
      </c>
      <c r="I11" s="145" t="s">
        <v>142</v>
      </c>
      <c r="J11" s="140">
        <v>0.85</v>
      </c>
      <c r="K11" s="144" t="s">
        <v>141</v>
      </c>
      <c r="L11" s="141">
        <v>0.6</v>
      </c>
      <c r="M11" s="145" t="s">
        <v>142</v>
      </c>
      <c r="N11" s="140">
        <v>0.85</v>
      </c>
      <c r="O11" s="144" t="s">
        <v>141</v>
      </c>
      <c r="P11" s="141">
        <v>0.6</v>
      </c>
      <c r="Q11" s="145" t="s">
        <v>142</v>
      </c>
      <c r="R11" s="143">
        <v>0.9</v>
      </c>
      <c r="S11" s="143">
        <v>0.9</v>
      </c>
      <c r="T11" s="143">
        <v>0.9</v>
      </c>
      <c r="U11" s="140">
        <v>0.9</v>
      </c>
      <c r="V11" s="135"/>
    </row>
    <row r="12" spans="1:22" x14ac:dyDescent="0.2">
      <c r="A12" s="135"/>
      <c r="B12" s="280" t="s">
        <v>5</v>
      </c>
      <c r="C12" s="281"/>
      <c r="D12" s="146"/>
      <c r="E12" s="291"/>
      <c r="F12" s="658"/>
      <c r="G12" s="659"/>
      <c r="H12" s="659"/>
      <c r="I12" s="660"/>
      <c r="J12" s="658"/>
      <c r="K12" s="659"/>
      <c r="L12" s="659"/>
      <c r="M12" s="660"/>
      <c r="N12" s="661">
        <v>0.99999000000000005</v>
      </c>
      <c r="O12" s="662"/>
      <c r="P12" s="662"/>
      <c r="Q12" s="663"/>
      <c r="R12" s="339"/>
      <c r="S12" s="340">
        <v>0.99999000000000005</v>
      </c>
      <c r="T12" s="339"/>
      <c r="U12" s="340">
        <v>0.99999000000000005</v>
      </c>
      <c r="V12" s="135"/>
    </row>
    <row r="13" spans="1:22" x14ac:dyDescent="0.2">
      <c r="A13" s="135"/>
      <c r="B13" s="280" t="s">
        <v>272</v>
      </c>
      <c r="C13" s="281"/>
      <c r="D13" s="146"/>
      <c r="E13" s="291"/>
      <c r="F13" s="658"/>
      <c r="G13" s="659"/>
      <c r="H13" s="659"/>
      <c r="I13" s="660"/>
      <c r="J13" s="658"/>
      <c r="K13" s="659"/>
      <c r="L13" s="659"/>
      <c r="M13" s="660"/>
      <c r="N13" s="658"/>
      <c r="O13" s="659"/>
      <c r="P13" s="659"/>
      <c r="Q13" s="660"/>
      <c r="R13" s="146"/>
      <c r="S13" s="146"/>
      <c r="T13" s="143">
        <v>0.85</v>
      </c>
      <c r="U13" s="140">
        <v>0.85</v>
      </c>
      <c r="V13" s="135"/>
    </row>
    <row r="14" spans="1:22" x14ac:dyDescent="0.2">
      <c r="A14" s="135"/>
      <c r="B14" s="280" t="s">
        <v>261</v>
      </c>
      <c r="C14" s="281"/>
      <c r="D14" s="146"/>
      <c r="E14" s="291"/>
      <c r="F14" s="344"/>
      <c r="G14" s="345"/>
      <c r="H14" s="345"/>
      <c r="I14" s="346"/>
      <c r="J14" s="344"/>
      <c r="K14" s="345"/>
      <c r="L14" s="345"/>
      <c r="M14" s="346"/>
      <c r="N14" s="344"/>
      <c r="O14" s="345"/>
      <c r="P14" s="345"/>
      <c r="Q14" s="346"/>
      <c r="R14" s="146"/>
      <c r="S14" s="146"/>
      <c r="T14" s="143" t="s">
        <v>261</v>
      </c>
      <c r="U14" s="140" t="s">
        <v>261</v>
      </c>
      <c r="V14" s="135"/>
    </row>
    <row r="15" spans="1:22" x14ac:dyDescent="0.2">
      <c r="A15" s="135"/>
      <c r="B15" s="289" t="s">
        <v>39</v>
      </c>
      <c r="C15" s="290"/>
      <c r="D15" s="147"/>
      <c r="E15" s="148"/>
      <c r="F15" s="618"/>
      <c r="G15" s="619"/>
      <c r="H15" s="619"/>
      <c r="I15" s="620"/>
      <c r="J15" s="618"/>
      <c r="K15" s="619"/>
      <c r="L15" s="619"/>
      <c r="M15" s="620"/>
      <c r="N15" s="618"/>
      <c r="O15" s="619"/>
      <c r="P15" s="619"/>
      <c r="Q15" s="620"/>
      <c r="R15" s="147"/>
      <c r="S15" s="147"/>
      <c r="T15" s="328">
        <v>0.85</v>
      </c>
      <c r="U15" s="327">
        <v>0.85</v>
      </c>
      <c r="V15" s="135"/>
    </row>
    <row r="16" spans="1:22" s="330" customFormat="1" ht="21.75" customHeight="1" x14ac:dyDescent="0.2">
      <c r="A16" s="329"/>
      <c r="B16" s="664" t="s">
        <v>152</v>
      </c>
      <c r="C16" s="665"/>
      <c r="D16" s="656" t="s">
        <v>143</v>
      </c>
      <c r="E16" s="657"/>
      <c r="F16" s="657"/>
      <c r="G16" s="657"/>
      <c r="H16" s="657"/>
      <c r="I16" s="657"/>
      <c r="J16" s="657"/>
      <c r="K16" s="657"/>
      <c r="L16" s="657"/>
      <c r="M16" s="657"/>
      <c r="N16" s="657"/>
      <c r="O16" s="657"/>
      <c r="P16" s="657"/>
      <c r="Q16" s="657"/>
      <c r="R16" s="657"/>
      <c r="S16" s="657"/>
      <c r="T16" s="657"/>
      <c r="U16" s="657"/>
      <c r="V16" s="329"/>
    </row>
    <row r="17" spans="1:22" ht="12.75" customHeight="1" x14ac:dyDescent="0.2">
      <c r="A17" s="135"/>
      <c r="B17" s="399" t="s">
        <v>301</v>
      </c>
      <c r="C17" s="397">
        <v>10000</v>
      </c>
      <c r="D17" s="150">
        <v>40</v>
      </c>
      <c r="E17" s="152">
        <v>70</v>
      </c>
      <c r="F17" s="610">
        <v>110</v>
      </c>
      <c r="G17" s="611"/>
      <c r="H17" s="611"/>
      <c r="I17" s="612"/>
      <c r="J17" s="610">
        <v>150</v>
      </c>
      <c r="K17" s="611"/>
      <c r="L17" s="611"/>
      <c r="M17" s="612"/>
      <c r="N17" s="610">
        <v>160</v>
      </c>
      <c r="O17" s="611"/>
      <c r="P17" s="611"/>
      <c r="Q17" s="612"/>
      <c r="R17" s="150">
        <v>190</v>
      </c>
      <c r="S17" s="150">
        <v>200</v>
      </c>
      <c r="T17" s="150">
        <v>230</v>
      </c>
      <c r="U17" s="152">
        <v>230</v>
      </c>
      <c r="V17" s="135"/>
    </row>
    <row r="18" spans="1:22" ht="12.75" customHeight="1" x14ac:dyDescent="0.2">
      <c r="A18" s="135"/>
      <c r="B18" s="400" t="s">
        <v>304</v>
      </c>
      <c r="C18" s="396">
        <v>20000</v>
      </c>
      <c r="D18" s="150">
        <v>40</v>
      </c>
      <c r="E18" s="152">
        <v>50</v>
      </c>
      <c r="F18" s="610">
        <v>90</v>
      </c>
      <c r="G18" s="611"/>
      <c r="H18" s="611"/>
      <c r="I18" s="612"/>
      <c r="J18" s="610">
        <v>140</v>
      </c>
      <c r="K18" s="611"/>
      <c r="L18" s="611"/>
      <c r="M18" s="612"/>
      <c r="N18" s="610">
        <v>140</v>
      </c>
      <c r="O18" s="611"/>
      <c r="P18" s="611"/>
      <c r="Q18" s="612"/>
      <c r="R18" s="150">
        <v>180</v>
      </c>
      <c r="S18" s="150">
        <v>180</v>
      </c>
      <c r="T18" s="150">
        <v>200</v>
      </c>
      <c r="U18" s="152">
        <v>220</v>
      </c>
      <c r="V18" s="135"/>
    </row>
    <row r="19" spans="1:22" ht="12.75" customHeight="1" x14ac:dyDescent="0.2">
      <c r="A19" s="135"/>
      <c r="B19" s="400" t="s">
        <v>302</v>
      </c>
      <c r="C19" s="396">
        <v>50000</v>
      </c>
      <c r="D19" s="150">
        <v>30</v>
      </c>
      <c r="E19" s="152">
        <v>40</v>
      </c>
      <c r="F19" s="610">
        <v>80</v>
      </c>
      <c r="G19" s="611"/>
      <c r="H19" s="611"/>
      <c r="I19" s="612"/>
      <c r="J19" s="610">
        <v>110</v>
      </c>
      <c r="K19" s="611"/>
      <c r="L19" s="611"/>
      <c r="M19" s="612"/>
      <c r="N19" s="610">
        <v>120</v>
      </c>
      <c r="O19" s="611"/>
      <c r="P19" s="611"/>
      <c r="Q19" s="612"/>
      <c r="R19" s="150">
        <v>150</v>
      </c>
      <c r="S19" s="150">
        <v>160</v>
      </c>
      <c r="T19" s="150">
        <v>190</v>
      </c>
      <c r="U19" s="152">
        <v>200</v>
      </c>
      <c r="V19" s="135"/>
    </row>
    <row r="20" spans="1:22" ht="12.75" customHeight="1" x14ac:dyDescent="0.2">
      <c r="A20" s="135"/>
      <c r="B20" s="400" t="s">
        <v>303</v>
      </c>
      <c r="C20" s="396">
        <v>100000</v>
      </c>
      <c r="D20" s="150">
        <v>10</v>
      </c>
      <c r="E20" s="152">
        <v>40</v>
      </c>
      <c r="F20" s="610">
        <v>80</v>
      </c>
      <c r="G20" s="611"/>
      <c r="H20" s="611"/>
      <c r="I20" s="612"/>
      <c r="J20" s="610">
        <v>110</v>
      </c>
      <c r="K20" s="611"/>
      <c r="L20" s="611"/>
      <c r="M20" s="612"/>
      <c r="N20" s="610">
        <v>110</v>
      </c>
      <c r="O20" s="611"/>
      <c r="P20" s="611"/>
      <c r="Q20" s="612"/>
      <c r="R20" s="150">
        <v>140</v>
      </c>
      <c r="S20" s="150">
        <v>150</v>
      </c>
      <c r="T20" s="150">
        <v>180</v>
      </c>
      <c r="U20" s="152">
        <v>190</v>
      </c>
      <c r="V20" s="135"/>
    </row>
    <row r="21" spans="1:22" ht="12.75" customHeight="1" x14ac:dyDescent="0.2">
      <c r="A21" s="135"/>
      <c r="B21" s="400" t="s">
        <v>299</v>
      </c>
      <c r="C21" s="396">
        <v>200000</v>
      </c>
      <c r="D21" s="150">
        <v>10</v>
      </c>
      <c r="E21" s="152">
        <v>40</v>
      </c>
      <c r="F21" s="610">
        <v>80</v>
      </c>
      <c r="G21" s="611"/>
      <c r="H21" s="611"/>
      <c r="I21" s="612"/>
      <c r="J21" s="610">
        <v>110</v>
      </c>
      <c r="K21" s="611"/>
      <c r="L21" s="611"/>
      <c r="M21" s="612"/>
      <c r="N21" s="610">
        <v>110</v>
      </c>
      <c r="O21" s="611"/>
      <c r="P21" s="611"/>
      <c r="Q21" s="612"/>
      <c r="R21" s="150">
        <v>140</v>
      </c>
      <c r="S21" s="150">
        <v>150</v>
      </c>
      <c r="T21" s="150">
        <v>180</v>
      </c>
      <c r="U21" s="152">
        <v>190</v>
      </c>
      <c r="V21" s="135"/>
    </row>
    <row r="22" spans="1:22" ht="12.75" customHeight="1" x14ac:dyDescent="0.2">
      <c r="A22" s="135"/>
      <c r="B22" s="401" t="s">
        <v>300</v>
      </c>
      <c r="C22" s="398">
        <f>C21</f>
        <v>200000</v>
      </c>
      <c r="D22" s="150">
        <v>10</v>
      </c>
      <c r="E22" s="152">
        <v>40</v>
      </c>
      <c r="F22" s="610">
        <v>80</v>
      </c>
      <c r="G22" s="611"/>
      <c r="H22" s="611"/>
      <c r="I22" s="612"/>
      <c r="J22" s="610">
        <v>110</v>
      </c>
      <c r="K22" s="611"/>
      <c r="L22" s="611"/>
      <c r="M22" s="612"/>
      <c r="N22" s="610">
        <v>110</v>
      </c>
      <c r="O22" s="611"/>
      <c r="P22" s="611"/>
      <c r="Q22" s="612"/>
      <c r="R22" s="150">
        <v>140</v>
      </c>
      <c r="S22" s="150">
        <v>150</v>
      </c>
      <c r="T22" s="150">
        <v>180</v>
      </c>
      <c r="U22" s="152">
        <v>190</v>
      </c>
      <c r="V22" s="135"/>
    </row>
    <row r="23" spans="1:22" x14ac:dyDescent="0.2">
      <c r="A23" s="135"/>
      <c r="B23" s="155"/>
      <c r="C23" s="156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</row>
    <row r="24" spans="1:22" x14ac:dyDescent="0.2">
      <c r="A24" s="135"/>
      <c r="B24" s="157" t="s">
        <v>297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2" x14ac:dyDescent="0.2">
      <c r="A25" s="135"/>
      <c r="B25" s="135" t="s">
        <v>153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</row>
    <row r="26" spans="1:22" x14ac:dyDescent="0.2">
      <c r="A26" s="135"/>
      <c r="B26" s="158" t="s">
        <v>264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58" t="s">
        <v>273</v>
      </c>
      <c r="M26" s="135"/>
      <c r="N26" s="135"/>
      <c r="O26" s="135"/>
      <c r="P26" s="135"/>
      <c r="Q26" s="135"/>
      <c r="R26" s="135"/>
      <c r="S26" s="135"/>
      <c r="T26" s="135"/>
      <c r="U26" s="135"/>
      <c r="V26" s="135"/>
    </row>
    <row r="27" spans="1:22" x14ac:dyDescent="0.2">
      <c r="A27" s="135"/>
      <c r="B27" s="158" t="s">
        <v>275</v>
      </c>
      <c r="C27" s="135"/>
      <c r="D27" s="135"/>
      <c r="E27" s="135"/>
      <c r="F27" s="135"/>
      <c r="G27" s="135"/>
      <c r="H27" s="135"/>
      <c r="I27" s="135"/>
      <c r="J27" s="135"/>
      <c r="K27" s="135"/>
      <c r="L27" s="393" t="s">
        <v>269</v>
      </c>
      <c r="M27" s="135"/>
      <c r="N27" s="135"/>
      <c r="O27" s="135"/>
      <c r="P27" s="135"/>
      <c r="Q27" s="135"/>
      <c r="R27" s="135"/>
      <c r="S27" s="135"/>
      <c r="T27" s="135"/>
      <c r="U27" s="135"/>
      <c r="V27" s="135"/>
    </row>
    <row r="28" spans="1:22" x14ac:dyDescent="0.2">
      <c r="A28" s="135"/>
      <c r="B28" s="158" t="s">
        <v>18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</row>
    <row r="29" spans="1:22" x14ac:dyDescent="0.2">
      <c r="A29" s="135"/>
      <c r="B29" s="158" t="s">
        <v>154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 x14ac:dyDescent="0.2">
      <c r="A30" s="135"/>
      <c r="B30" s="158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</row>
    <row r="31" spans="1:22" x14ac:dyDescent="0.2">
      <c r="A31" s="135"/>
      <c r="B31" s="158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</row>
  </sheetData>
  <sheetProtection password="D5CF" sheet="1" objects="1" scenarios="1"/>
  <mergeCells count="43">
    <mergeCell ref="B1:U1"/>
    <mergeCell ref="B2:U2"/>
    <mergeCell ref="J8:M8"/>
    <mergeCell ref="F8:I8"/>
    <mergeCell ref="B4:U4"/>
    <mergeCell ref="B5:N5"/>
    <mergeCell ref="N8:Q8"/>
    <mergeCell ref="D7:U7"/>
    <mergeCell ref="F9:I9"/>
    <mergeCell ref="F17:I17"/>
    <mergeCell ref="F18:I18"/>
    <mergeCell ref="F10:I10"/>
    <mergeCell ref="F12:I12"/>
    <mergeCell ref="F13:I13"/>
    <mergeCell ref="F15:I15"/>
    <mergeCell ref="N9:Q9"/>
    <mergeCell ref="N10:Q10"/>
    <mergeCell ref="N12:Q12"/>
    <mergeCell ref="N13:Q13"/>
    <mergeCell ref="J9:M9"/>
    <mergeCell ref="J10:M10"/>
    <mergeCell ref="J12:M12"/>
    <mergeCell ref="J13:M13"/>
    <mergeCell ref="B16:C16"/>
    <mergeCell ref="D16:U16"/>
    <mergeCell ref="F21:I21"/>
    <mergeCell ref="F22:I22"/>
    <mergeCell ref="J17:M17"/>
    <mergeCell ref="J18:M18"/>
    <mergeCell ref="N20:Q20"/>
    <mergeCell ref="N21:Q21"/>
    <mergeCell ref="J22:M22"/>
    <mergeCell ref="F20:I20"/>
    <mergeCell ref="F19:I19"/>
    <mergeCell ref="N15:Q15"/>
    <mergeCell ref="J19:M19"/>
    <mergeCell ref="J20:M20"/>
    <mergeCell ref="J21:M21"/>
    <mergeCell ref="N22:Q22"/>
    <mergeCell ref="N17:Q17"/>
    <mergeCell ref="N18:Q18"/>
    <mergeCell ref="N19:Q19"/>
    <mergeCell ref="J15:M15"/>
  </mergeCells>
  <phoneticPr fontId="0" type="noConversion"/>
  <printOptions horizontalCentered="1" verticalCentered="1"/>
  <pageMargins left="0.78740157480314965" right="0.78740157480314965" top="0.94488188976377963" bottom="0.62992125984251968" header="0.51181102362204722" footer="0.51181102362204722"/>
  <pageSetup paperSize="9" fitToHeight="0" orientation="landscape" horizontalDpi="300" verticalDpi="300" r:id="rId1"/>
  <headerFooter alignWithMargins="0"/>
  <ignoredErrors>
    <ignoredError sqref="I11 M11 Q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K26"/>
  <sheetViews>
    <sheetView zoomScale="75" workbookViewId="0">
      <selection activeCell="Q39" sqref="Q39"/>
    </sheetView>
  </sheetViews>
  <sheetFormatPr defaultColWidth="9.140625" defaultRowHeight="12.75" x14ac:dyDescent="0.2"/>
  <cols>
    <col min="1" max="2" width="9.140625" style="264"/>
    <col min="3" max="3" width="10.28515625" style="264" bestFit="1" customWidth="1"/>
    <col min="4" max="4" width="3.140625" style="264" bestFit="1" customWidth="1"/>
    <col min="5" max="5" width="4.7109375" style="264" bestFit="1" customWidth="1"/>
    <col min="6" max="6" width="3.140625" style="264" bestFit="1" customWidth="1"/>
    <col min="7" max="8" width="4.140625" style="264" bestFit="1" customWidth="1"/>
    <col min="9" max="12" width="4.140625" style="264" customWidth="1"/>
    <col min="13" max="17" width="9.140625" style="264"/>
    <col min="18" max="18" width="9.28515625" style="264" bestFit="1" customWidth="1"/>
    <col min="19" max="16384" width="9.140625" style="264"/>
  </cols>
  <sheetData>
    <row r="2" spans="2:37" ht="22.5" x14ac:dyDescent="0.3">
      <c r="B2" s="263" t="s">
        <v>183</v>
      </c>
    </row>
    <row r="5" spans="2:37" ht="59.25" customHeight="1" x14ac:dyDescent="0.2">
      <c r="B5" s="707" t="s">
        <v>105</v>
      </c>
      <c r="C5" s="707"/>
      <c r="D5" s="707"/>
      <c r="E5" s="707"/>
      <c r="F5" s="707"/>
      <c r="G5" s="707"/>
      <c r="H5" s="707"/>
      <c r="I5" s="265"/>
      <c r="J5" s="265"/>
      <c r="K5" s="265"/>
      <c r="L5" s="265"/>
      <c r="O5" s="707" t="s">
        <v>105</v>
      </c>
      <c r="P5" s="707"/>
      <c r="Q5" s="707"/>
      <c r="R5" s="707"/>
      <c r="S5" s="707"/>
      <c r="T5" s="707"/>
      <c r="U5" s="265"/>
      <c r="V5" s="265"/>
      <c r="W5" s="265"/>
      <c r="X5" s="265"/>
      <c r="Y5" s="265"/>
      <c r="Z5" s="707" t="s">
        <v>105</v>
      </c>
      <c r="AA5" s="707"/>
      <c r="AB5" s="707"/>
      <c r="AC5" s="707"/>
      <c r="AD5" s="707"/>
      <c r="AE5" s="707"/>
      <c r="AF5" s="265"/>
      <c r="AG5" s="265"/>
      <c r="AH5" s="265"/>
      <c r="AI5" s="265"/>
      <c r="AJ5" s="265"/>
      <c r="AK5" s="265"/>
    </row>
    <row r="7" spans="2:37" x14ac:dyDescent="0.2">
      <c r="B7" s="266" t="s">
        <v>180</v>
      </c>
      <c r="O7" s="266" t="s">
        <v>181</v>
      </c>
      <c r="Z7" s="266" t="s">
        <v>182</v>
      </c>
    </row>
    <row r="9" spans="2:37" x14ac:dyDescent="0.2">
      <c r="B9" s="708" t="s">
        <v>152</v>
      </c>
      <c r="C9" s="708"/>
      <c r="D9" s="267" t="str">
        <f>Anexo!D8</f>
        <v>A</v>
      </c>
      <c r="E9" s="267" t="str">
        <f>Anexo!E8</f>
        <v>B</v>
      </c>
      <c r="F9" s="267" t="str">
        <f>Anexo!F8</f>
        <v>C</v>
      </c>
      <c r="G9" s="267" t="str">
        <f>Anexo!J8</f>
        <v>D</v>
      </c>
      <c r="H9" s="267" t="str">
        <f>Anexo!N8</f>
        <v>E</v>
      </c>
      <c r="I9" s="267" t="str">
        <f>Anexo!R8</f>
        <v>F</v>
      </c>
      <c r="J9" s="267" t="str">
        <f>Anexo!S8</f>
        <v>G</v>
      </c>
      <c r="K9" s="267" t="str">
        <f>Anexo!T8</f>
        <v>H</v>
      </c>
      <c r="L9" s="267" t="str">
        <f>Anexo!U8</f>
        <v>I</v>
      </c>
      <c r="P9" s="267" t="str">
        <f t="shared" ref="P9:X9" si="0">D9</f>
        <v>A</v>
      </c>
      <c r="Q9" s="267" t="str">
        <f t="shared" si="0"/>
        <v>B</v>
      </c>
      <c r="R9" s="267" t="str">
        <f t="shared" si="0"/>
        <v>C</v>
      </c>
      <c r="S9" s="267" t="str">
        <f t="shared" si="0"/>
        <v>D</v>
      </c>
      <c r="T9" s="267" t="str">
        <f t="shared" si="0"/>
        <v>E</v>
      </c>
      <c r="U9" s="267" t="str">
        <f t="shared" si="0"/>
        <v>F</v>
      </c>
      <c r="V9" s="267" t="str">
        <f t="shared" si="0"/>
        <v>G</v>
      </c>
      <c r="W9" s="267" t="str">
        <f t="shared" si="0"/>
        <v>H</v>
      </c>
      <c r="X9" s="267" t="str">
        <f t="shared" si="0"/>
        <v>I</v>
      </c>
      <c r="AA9" s="267" t="str">
        <f t="shared" ref="AA9:AI9" si="1">D9</f>
        <v>A</v>
      </c>
      <c r="AB9" s="267" t="str">
        <f t="shared" si="1"/>
        <v>B</v>
      </c>
      <c r="AC9" s="267" t="str">
        <f t="shared" si="1"/>
        <v>C</v>
      </c>
      <c r="AD9" s="267" t="str">
        <f t="shared" si="1"/>
        <v>D</v>
      </c>
      <c r="AE9" s="267" t="str">
        <f t="shared" si="1"/>
        <v>E</v>
      </c>
      <c r="AF9" s="267" t="str">
        <f t="shared" si="1"/>
        <v>F</v>
      </c>
      <c r="AG9" s="267" t="str">
        <f t="shared" si="1"/>
        <v>G</v>
      </c>
      <c r="AH9" s="267" t="str">
        <f t="shared" si="1"/>
        <v>H</v>
      </c>
      <c r="AI9" s="267" t="str">
        <f t="shared" si="1"/>
        <v>I</v>
      </c>
    </row>
    <row r="10" spans="2:37" x14ac:dyDescent="0.2">
      <c r="B10" s="268" t="s">
        <v>112</v>
      </c>
      <c r="C10" s="268">
        <v>15000000</v>
      </c>
      <c r="D10" s="269">
        <f>D12</f>
        <v>10</v>
      </c>
      <c r="E10" s="269">
        <f t="shared" ref="E10:L10" si="2">E12</f>
        <v>40</v>
      </c>
      <c r="F10" s="269">
        <f t="shared" si="2"/>
        <v>80</v>
      </c>
      <c r="G10" s="269">
        <f t="shared" si="2"/>
        <v>110</v>
      </c>
      <c r="H10" s="269">
        <f t="shared" si="2"/>
        <v>110</v>
      </c>
      <c r="I10" s="269">
        <f t="shared" si="2"/>
        <v>140</v>
      </c>
      <c r="J10" s="269">
        <f t="shared" si="2"/>
        <v>150</v>
      </c>
      <c r="K10" s="269">
        <f t="shared" si="2"/>
        <v>180</v>
      </c>
      <c r="L10" s="269">
        <f t="shared" si="2"/>
        <v>190</v>
      </c>
      <c r="O10" s="269" t="str">
        <f>Anexo!B9</f>
        <v>DQO</v>
      </c>
      <c r="P10" s="270">
        <f>Anexo!D9</f>
        <v>0.3</v>
      </c>
      <c r="Q10" s="270">
        <f>Anexo!E9</f>
        <v>0.5</v>
      </c>
      <c r="R10" s="270">
        <f>Anexo!F9</f>
        <v>0.75</v>
      </c>
      <c r="S10" s="270">
        <f>Anexo!J9</f>
        <v>0.8</v>
      </c>
      <c r="T10" s="270">
        <f>Anexo!N9</f>
        <v>0.8</v>
      </c>
      <c r="U10" s="270">
        <f>Anexo!R9</f>
        <v>0.85</v>
      </c>
      <c r="V10" s="270">
        <f>Anexo!S9</f>
        <v>0.85</v>
      </c>
      <c r="W10" s="270">
        <f>Anexo!T9</f>
        <v>0.85</v>
      </c>
      <c r="X10" s="270">
        <f>Anexo!U9</f>
        <v>0.85</v>
      </c>
      <c r="Z10" s="269" t="str">
        <f t="shared" ref="Z10:Z15" si="3">O10</f>
        <v>DQO</v>
      </c>
      <c r="AA10" s="270">
        <f>Anexo!D9</f>
        <v>0.3</v>
      </c>
      <c r="AB10" s="270">
        <f>Anexo!E9</f>
        <v>0.5</v>
      </c>
      <c r="AC10" s="270">
        <f>Anexo!F9</f>
        <v>0.75</v>
      </c>
      <c r="AD10" s="270">
        <f>Anexo!J9</f>
        <v>0.8</v>
      </c>
      <c r="AE10" s="270">
        <f>Anexo!N9</f>
        <v>0.8</v>
      </c>
      <c r="AF10" s="270">
        <f>Anexo!R9</f>
        <v>0.85</v>
      </c>
      <c r="AG10" s="270">
        <f>Anexo!S9</f>
        <v>0.85</v>
      </c>
      <c r="AH10" s="270">
        <f>Anexo!T9</f>
        <v>0.85</v>
      </c>
      <c r="AI10" s="270">
        <f>Anexo!U9</f>
        <v>0.85</v>
      </c>
    </row>
    <row r="11" spans="2:37" x14ac:dyDescent="0.2">
      <c r="B11" s="268" t="s">
        <v>112</v>
      </c>
      <c r="C11" s="268">
        <v>200000</v>
      </c>
      <c r="D11" s="269">
        <f>D12</f>
        <v>10</v>
      </c>
      <c r="E11" s="269">
        <f t="shared" ref="E11:L11" si="4">E12</f>
        <v>40</v>
      </c>
      <c r="F11" s="269">
        <f t="shared" si="4"/>
        <v>80</v>
      </c>
      <c r="G11" s="269">
        <f t="shared" si="4"/>
        <v>110</v>
      </c>
      <c r="H11" s="269">
        <f t="shared" si="4"/>
        <v>110</v>
      </c>
      <c r="I11" s="269">
        <f t="shared" si="4"/>
        <v>140</v>
      </c>
      <c r="J11" s="269">
        <f t="shared" si="4"/>
        <v>150</v>
      </c>
      <c r="K11" s="269">
        <f t="shared" si="4"/>
        <v>180</v>
      </c>
      <c r="L11" s="269">
        <f t="shared" si="4"/>
        <v>190</v>
      </c>
      <c r="O11" s="269" t="str">
        <f>Anexo!B10</f>
        <v>DBO</v>
      </c>
      <c r="P11" s="270">
        <f>Anexo!D10</f>
        <v>0.3</v>
      </c>
      <c r="Q11" s="270">
        <f>Anexo!E10</f>
        <v>0.6</v>
      </c>
      <c r="R11" s="270">
        <f>Anexo!F10</f>
        <v>0.75</v>
      </c>
      <c r="S11" s="270">
        <f>Anexo!J10</f>
        <v>0.85</v>
      </c>
      <c r="T11" s="270">
        <f>Anexo!N10</f>
        <v>0.85</v>
      </c>
      <c r="U11" s="270">
        <f>Anexo!R10</f>
        <v>0.9</v>
      </c>
      <c r="V11" s="270">
        <f>Anexo!S10</f>
        <v>0.9</v>
      </c>
      <c r="W11" s="270">
        <f>Anexo!T10</f>
        <v>0.9</v>
      </c>
      <c r="X11" s="270">
        <f>Anexo!U10</f>
        <v>0.9</v>
      </c>
      <c r="Y11" s="271">
        <v>1</v>
      </c>
      <c r="Z11" s="269" t="str">
        <f t="shared" si="3"/>
        <v>DBO</v>
      </c>
      <c r="AA11" s="270">
        <f>Anexo!D10</f>
        <v>0.3</v>
      </c>
      <c r="AB11" s="270">
        <f>Anexo!E10</f>
        <v>0.6</v>
      </c>
      <c r="AC11" s="270">
        <f>Anexo!F10</f>
        <v>0.75</v>
      </c>
      <c r="AD11" s="270">
        <f>Anexo!J10</f>
        <v>0.85</v>
      </c>
      <c r="AE11" s="270">
        <f>Anexo!N10</f>
        <v>0.85</v>
      </c>
      <c r="AF11" s="270">
        <f>Anexo!R10</f>
        <v>0.9</v>
      </c>
      <c r="AG11" s="270">
        <f>Anexo!S10</f>
        <v>0.9</v>
      </c>
      <c r="AH11" s="270">
        <f>Anexo!T10</f>
        <v>0.9</v>
      </c>
      <c r="AI11" s="270">
        <f>Anexo!U10</f>
        <v>0.9</v>
      </c>
      <c r="AJ11" s="271">
        <v>1</v>
      </c>
    </row>
    <row r="12" spans="2:37" x14ac:dyDescent="0.2">
      <c r="B12" s="268" t="s">
        <v>112</v>
      </c>
      <c r="C12" s="268">
        <v>100000</v>
      </c>
      <c r="D12" s="269">
        <f>Anexo!D20</f>
        <v>10</v>
      </c>
      <c r="E12" s="269">
        <f>Anexo!E20</f>
        <v>40</v>
      </c>
      <c r="F12" s="269">
        <f>Anexo!F20</f>
        <v>80</v>
      </c>
      <c r="G12" s="269">
        <f>Anexo!J20</f>
        <v>110</v>
      </c>
      <c r="H12" s="269">
        <f>Anexo!N20</f>
        <v>110</v>
      </c>
      <c r="I12" s="269">
        <f>Anexo!R20</f>
        <v>140</v>
      </c>
      <c r="J12" s="269">
        <f>Anexo!S20</f>
        <v>150</v>
      </c>
      <c r="K12" s="269">
        <f>Anexo!T20</f>
        <v>180</v>
      </c>
      <c r="L12" s="269">
        <f>Anexo!U20</f>
        <v>190</v>
      </c>
      <c r="O12" s="269" t="str">
        <f>Anexo!B11</f>
        <v>SST</v>
      </c>
      <c r="P12" s="270">
        <f>Anexo!D11</f>
        <v>0.4</v>
      </c>
      <c r="Q12" s="270">
        <f>Anexo!E11</f>
        <v>0.6</v>
      </c>
      <c r="R12" s="270">
        <f>Anexo!H11</f>
        <v>0.6</v>
      </c>
      <c r="S12" s="270">
        <f>Anexo!L11</f>
        <v>0.6</v>
      </c>
      <c r="T12" s="270">
        <f>Anexo!P11</f>
        <v>0.6</v>
      </c>
      <c r="U12" s="270">
        <f>Anexo!R11</f>
        <v>0.9</v>
      </c>
      <c r="V12" s="270">
        <f>Anexo!S11</f>
        <v>0.9</v>
      </c>
      <c r="W12" s="270">
        <f>Anexo!T11</f>
        <v>0.9</v>
      </c>
      <c r="X12" s="270">
        <f>Anexo!U11</f>
        <v>0.9</v>
      </c>
      <c r="Y12" s="271">
        <v>2</v>
      </c>
      <c r="Z12" s="269" t="str">
        <f t="shared" si="3"/>
        <v>SST</v>
      </c>
      <c r="AA12" s="270">
        <f>Anexo!D11</f>
        <v>0.4</v>
      </c>
      <c r="AB12" s="270">
        <f>Anexo!E11</f>
        <v>0.6</v>
      </c>
      <c r="AC12" s="270">
        <f>Anexo!F11</f>
        <v>0.75</v>
      </c>
      <c r="AD12" s="270">
        <f>Anexo!J11</f>
        <v>0.85</v>
      </c>
      <c r="AE12" s="270">
        <f>Anexo!N11</f>
        <v>0.85</v>
      </c>
      <c r="AF12" s="270">
        <f>Anexo!R11</f>
        <v>0.9</v>
      </c>
      <c r="AG12" s="270">
        <f>Anexo!S11</f>
        <v>0.9</v>
      </c>
      <c r="AH12" s="270">
        <f>Anexo!T11</f>
        <v>0.9</v>
      </c>
      <c r="AI12" s="270">
        <f>Anexo!U11</f>
        <v>0.9</v>
      </c>
      <c r="AJ12" s="271">
        <v>2</v>
      </c>
    </row>
    <row r="13" spans="2:37" x14ac:dyDescent="0.2">
      <c r="B13" s="268" t="s">
        <v>112</v>
      </c>
      <c r="C13" s="268">
        <f>Anexo!C19</f>
        <v>50000</v>
      </c>
      <c r="D13" s="269">
        <f>Anexo!D19</f>
        <v>30</v>
      </c>
      <c r="E13" s="269">
        <f>Anexo!E19</f>
        <v>40</v>
      </c>
      <c r="F13" s="269">
        <f>Anexo!F19</f>
        <v>80</v>
      </c>
      <c r="G13" s="269">
        <f>Anexo!J19</f>
        <v>110</v>
      </c>
      <c r="H13" s="269">
        <f>Anexo!N19</f>
        <v>120</v>
      </c>
      <c r="I13" s="269">
        <f>Anexo!R19</f>
        <v>150</v>
      </c>
      <c r="J13" s="269">
        <f>Anexo!S19</f>
        <v>160</v>
      </c>
      <c r="K13" s="269">
        <f>Anexo!T19</f>
        <v>190</v>
      </c>
      <c r="L13" s="269">
        <f>Anexo!U19</f>
        <v>200</v>
      </c>
      <c r="O13" s="269" t="str">
        <f>Anexo!B12</f>
        <v>CF</v>
      </c>
      <c r="P13" s="341">
        <f>Anexo!D12</f>
        <v>0</v>
      </c>
      <c r="Q13" s="341">
        <f>Anexo!E12</f>
        <v>0</v>
      </c>
      <c r="R13" s="341">
        <f>Anexo!F12</f>
        <v>0</v>
      </c>
      <c r="S13" s="341">
        <f>Anexo!J12</f>
        <v>0</v>
      </c>
      <c r="T13" s="341">
        <f>Anexo!N12</f>
        <v>0.99999000000000005</v>
      </c>
      <c r="U13" s="341">
        <f>Anexo!R12</f>
        <v>0</v>
      </c>
      <c r="V13" s="341">
        <f>Anexo!S12</f>
        <v>0.99999000000000005</v>
      </c>
      <c r="W13" s="341">
        <f>Anexo!T12</f>
        <v>0</v>
      </c>
      <c r="X13" s="341">
        <f>Anexo!U12</f>
        <v>0.99999000000000005</v>
      </c>
      <c r="Y13" s="271">
        <v>3</v>
      </c>
      <c r="Z13" s="269" t="str">
        <f t="shared" si="3"/>
        <v>CF</v>
      </c>
      <c r="AA13" s="341">
        <f>Anexo!D12</f>
        <v>0</v>
      </c>
      <c r="AB13" s="341">
        <f>Anexo!E12</f>
        <v>0</v>
      </c>
      <c r="AC13" s="341">
        <f>Anexo!F12</f>
        <v>0</v>
      </c>
      <c r="AD13" s="341">
        <f>Anexo!J12</f>
        <v>0</v>
      </c>
      <c r="AE13" s="341">
        <f>Anexo!N12</f>
        <v>0.99999000000000005</v>
      </c>
      <c r="AF13" s="341">
        <f>Anexo!R12</f>
        <v>0</v>
      </c>
      <c r="AG13" s="341">
        <f>Anexo!S12</f>
        <v>0.99999000000000005</v>
      </c>
      <c r="AH13" s="341">
        <f>Anexo!T12</f>
        <v>0</v>
      </c>
      <c r="AI13" s="341">
        <f>Anexo!U12</f>
        <v>0.99999000000000005</v>
      </c>
      <c r="AJ13" s="271">
        <v>3</v>
      </c>
    </row>
    <row r="14" spans="2:37" x14ac:dyDescent="0.2">
      <c r="B14" s="268" t="s">
        <v>112</v>
      </c>
      <c r="C14" s="268">
        <f>Anexo!C18</f>
        <v>20000</v>
      </c>
      <c r="D14" s="269">
        <f>Anexo!D18</f>
        <v>40</v>
      </c>
      <c r="E14" s="269">
        <f>Anexo!E18</f>
        <v>50</v>
      </c>
      <c r="F14" s="269">
        <f>Anexo!F18</f>
        <v>90</v>
      </c>
      <c r="G14" s="269">
        <f>Anexo!J18</f>
        <v>140</v>
      </c>
      <c r="H14" s="269">
        <f>Anexo!N18</f>
        <v>140</v>
      </c>
      <c r="I14" s="269">
        <f>Anexo!R18</f>
        <v>180</v>
      </c>
      <c r="J14" s="269">
        <f>Anexo!S18</f>
        <v>180</v>
      </c>
      <c r="K14" s="269">
        <f>Anexo!T18</f>
        <v>200</v>
      </c>
      <c r="L14" s="269">
        <f>Anexo!U18</f>
        <v>220</v>
      </c>
      <c r="O14" s="269" t="str">
        <f>Anexo!B13</f>
        <v>PT</v>
      </c>
      <c r="P14" s="270">
        <f>Anexo!D13</f>
        <v>0</v>
      </c>
      <c r="Q14" s="270">
        <f>Anexo!E13</f>
        <v>0</v>
      </c>
      <c r="R14" s="270">
        <f>Anexo!F13</f>
        <v>0</v>
      </c>
      <c r="S14" s="270">
        <f>Anexo!J13</f>
        <v>0</v>
      </c>
      <c r="T14" s="270">
        <f>Anexo!N13</f>
        <v>0</v>
      </c>
      <c r="U14" s="270">
        <f>Anexo!R13</f>
        <v>0</v>
      </c>
      <c r="V14" s="270">
        <f>Anexo!S13</f>
        <v>0</v>
      </c>
      <c r="W14" s="270">
        <f>Anexo!T13</f>
        <v>0.85</v>
      </c>
      <c r="X14" s="270">
        <f>Anexo!U13</f>
        <v>0.85</v>
      </c>
      <c r="Y14" s="271">
        <v>4</v>
      </c>
      <c r="Z14" s="269" t="str">
        <f t="shared" si="3"/>
        <v>PT</v>
      </c>
      <c r="AA14" s="270">
        <f>Anexo!D13</f>
        <v>0</v>
      </c>
      <c r="AB14" s="270">
        <f>Anexo!E13</f>
        <v>0</v>
      </c>
      <c r="AC14" s="270">
        <f>Anexo!F13</f>
        <v>0</v>
      </c>
      <c r="AD14" s="270">
        <f>Anexo!J13</f>
        <v>0</v>
      </c>
      <c r="AE14" s="270">
        <f>Anexo!N13</f>
        <v>0</v>
      </c>
      <c r="AF14" s="270">
        <f>Anexo!R13</f>
        <v>0</v>
      </c>
      <c r="AG14" s="270">
        <f>Anexo!S13</f>
        <v>0</v>
      </c>
      <c r="AH14" s="270">
        <f>Anexo!T13</f>
        <v>0.85</v>
      </c>
      <c r="AI14" s="270">
        <f>Anexo!U13</f>
        <v>0.85</v>
      </c>
      <c r="AJ14" s="271">
        <v>4</v>
      </c>
    </row>
    <row r="15" spans="2:37" x14ac:dyDescent="0.2">
      <c r="B15" s="268" t="s">
        <v>112</v>
      </c>
      <c r="C15" s="268">
        <f>Anexo!C17</f>
        <v>10000</v>
      </c>
      <c r="D15" s="269">
        <f>Anexo!D17</f>
        <v>40</v>
      </c>
      <c r="E15" s="269">
        <f>Anexo!E17</f>
        <v>70</v>
      </c>
      <c r="F15" s="269">
        <f>Anexo!F17</f>
        <v>110</v>
      </c>
      <c r="G15" s="269">
        <f>Anexo!J17</f>
        <v>150</v>
      </c>
      <c r="H15" s="269">
        <f>Anexo!N17</f>
        <v>160</v>
      </c>
      <c r="I15" s="269">
        <f>Anexo!R17</f>
        <v>190</v>
      </c>
      <c r="J15" s="269">
        <f>Anexo!S17</f>
        <v>200</v>
      </c>
      <c r="K15" s="269">
        <f>Anexo!T17</f>
        <v>230</v>
      </c>
      <c r="L15" s="269">
        <f>Anexo!U17</f>
        <v>230</v>
      </c>
      <c r="O15" s="269" t="str">
        <f>Anexo!B15</f>
        <v>NTK</v>
      </c>
      <c r="P15" s="270">
        <f>Anexo!D15</f>
        <v>0</v>
      </c>
      <c r="Q15" s="270">
        <f>Anexo!E15</f>
        <v>0</v>
      </c>
      <c r="R15" s="270">
        <f>Anexo!F15</f>
        <v>0</v>
      </c>
      <c r="S15" s="270">
        <f>Anexo!J15</f>
        <v>0</v>
      </c>
      <c r="T15" s="270">
        <f>Anexo!N15</f>
        <v>0</v>
      </c>
      <c r="U15" s="270">
        <f>Anexo!R15</f>
        <v>0</v>
      </c>
      <c r="V15" s="270">
        <f>Anexo!S15</f>
        <v>0</v>
      </c>
      <c r="W15" s="270">
        <f>Anexo!T15</f>
        <v>0.85</v>
      </c>
      <c r="X15" s="270">
        <f>Anexo!U15</f>
        <v>0.85</v>
      </c>
      <c r="Y15" s="271">
        <v>5</v>
      </c>
      <c r="Z15" s="269" t="str">
        <f t="shared" si="3"/>
        <v>NTK</v>
      </c>
      <c r="AA15" s="270">
        <f>Anexo!D15</f>
        <v>0</v>
      </c>
      <c r="AB15" s="270">
        <f>Anexo!E15</f>
        <v>0</v>
      </c>
      <c r="AC15" s="270">
        <f>Anexo!F15</f>
        <v>0</v>
      </c>
      <c r="AD15" s="270">
        <f>Anexo!J15</f>
        <v>0</v>
      </c>
      <c r="AE15" s="270">
        <f>Anexo!N15</f>
        <v>0</v>
      </c>
      <c r="AF15" s="270">
        <f>Anexo!R15</f>
        <v>0</v>
      </c>
      <c r="AG15" s="270">
        <f>Anexo!S15</f>
        <v>0</v>
      </c>
      <c r="AH15" s="270">
        <f>Anexo!T15</f>
        <v>0.85</v>
      </c>
      <c r="AI15" s="270">
        <f>Anexo!U15</f>
        <v>0.85</v>
      </c>
      <c r="AJ15" s="271">
        <v>5</v>
      </c>
    </row>
    <row r="16" spans="2:37" x14ac:dyDescent="0.2">
      <c r="P16" s="269" t="str">
        <f t="shared" ref="P16:X16" si="5">P9</f>
        <v>A</v>
      </c>
      <c r="Q16" s="269" t="str">
        <f t="shared" si="5"/>
        <v>B</v>
      </c>
      <c r="R16" s="269" t="str">
        <f t="shared" si="5"/>
        <v>C</v>
      </c>
      <c r="S16" s="269" t="str">
        <f t="shared" si="5"/>
        <v>D</v>
      </c>
      <c r="T16" s="269" t="str">
        <f t="shared" si="5"/>
        <v>E</v>
      </c>
      <c r="U16" s="269" t="str">
        <f t="shared" si="5"/>
        <v>F</v>
      </c>
      <c r="V16" s="269" t="str">
        <f t="shared" si="5"/>
        <v>G</v>
      </c>
      <c r="W16" s="269" t="str">
        <f t="shared" si="5"/>
        <v>H</v>
      </c>
      <c r="X16" s="269" t="str">
        <f t="shared" si="5"/>
        <v>I</v>
      </c>
      <c r="AA16" s="269" t="str">
        <f t="shared" ref="AA16:AI16" si="6">AA9</f>
        <v>A</v>
      </c>
      <c r="AB16" s="269" t="str">
        <f t="shared" si="6"/>
        <v>B</v>
      </c>
      <c r="AC16" s="269" t="str">
        <f t="shared" si="6"/>
        <v>C</v>
      </c>
      <c r="AD16" s="269" t="str">
        <f t="shared" si="6"/>
        <v>D</v>
      </c>
      <c r="AE16" s="269" t="str">
        <f t="shared" si="6"/>
        <v>E</v>
      </c>
      <c r="AF16" s="269" t="str">
        <f t="shared" si="6"/>
        <v>F</v>
      </c>
      <c r="AG16" s="269" t="str">
        <f t="shared" si="6"/>
        <v>G</v>
      </c>
      <c r="AH16" s="269" t="str">
        <f t="shared" si="6"/>
        <v>H</v>
      </c>
      <c r="AI16" s="269" t="str">
        <f t="shared" si="6"/>
        <v>I</v>
      </c>
    </row>
    <row r="19" spans="2:28" x14ac:dyDescent="0.2">
      <c r="B19" s="272"/>
      <c r="C19" s="273"/>
    </row>
    <row r="20" spans="2:28" x14ac:dyDescent="0.2">
      <c r="B20" s="157" t="s">
        <v>297</v>
      </c>
    </row>
    <row r="21" spans="2:28" x14ac:dyDescent="0.2">
      <c r="B21" s="264" t="s">
        <v>244</v>
      </c>
      <c r="Z21" s="269" t="str">
        <f t="shared" ref="Z21:Z26" si="7">Z10</f>
        <v>DQO</v>
      </c>
      <c r="AA21" s="274">
        <v>0.85</v>
      </c>
      <c r="AB21" s="269" t="str">
        <f>HLOOKUP(AA21,AA10:AE$16,7-AJ10,TRUE)</f>
        <v>E</v>
      </c>
    </row>
    <row r="22" spans="2:28" x14ac:dyDescent="0.2">
      <c r="B22" s="275" t="s">
        <v>245</v>
      </c>
      <c r="Z22" s="269" t="str">
        <f t="shared" si="7"/>
        <v>DBO</v>
      </c>
      <c r="AA22" s="274">
        <v>0.8</v>
      </c>
      <c r="AB22" s="269" t="str">
        <f>HLOOKUP(AA22,AA11:AE$16,7-AJ11,TRUE)</f>
        <v>C</v>
      </c>
    </row>
    <row r="23" spans="2:28" x14ac:dyDescent="0.2">
      <c r="B23" s="275" t="s">
        <v>19</v>
      </c>
      <c r="Z23" s="269" t="str">
        <f t="shared" si="7"/>
        <v>SST</v>
      </c>
      <c r="AA23" s="274">
        <v>0.95</v>
      </c>
      <c r="AB23" s="269" t="str">
        <f>HLOOKUP(AA23,AA12:AE$16,7-AJ12,TRUE)</f>
        <v>E</v>
      </c>
    </row>
    <row r="24" spans="2:28" x14ac:dyDescent="0.2">
      <c r="B24" s="275" t="s">
        <v>20</v>
      </c>
      <c r="Z24" s="269" t="str">
        <f t="shared" si="7"/>
        <v>CF</v>
      </c>
      <c r="AA24" s="274">
        <v>0</v>
      </c>
      <c r="AB24" s="269" t="str">
        <f>HLOOKUP(AA24,AA13:AE$16,7-AJ13,TRUE)</f>
        <v>D</v>
      </c>
    </row>
    <row r="25" spans="2:28" x14ac:dyDescent="0.2">
      <c r="B25" s="275" t="s">
        <v>246</v>
      </c>
      <c r="Z25" s="269" t="str">
        <f t="shared" si="7"/>
        <v>PT</v>
      </c>
      <c r="AA25" s="274">
        <v>0.2</v>
      </c>
      <c r="AB25" s="269" t="str">
        <f>HLOOKUP(AA25,AA14:AE$16,7-AJ14,TRUE)</f>
        <v>E</v>
      </c>
    </row>
    <row r="26" spans="2:28" x14ac:dyDescent="0.2">
      <c r="Z26" s="269" t="str">
        <f t="shared" si="7"/>
        <v>NTK</v>
      </c>
      <c r="AA26" s="274">
        <v>0.2</v>
      </c>
      <c r="AB26" s="269" t="str">
        <f>HLOOKUP(AA26,AA15:AE$16,7-AJ15,TRUE)</f>
        <v>E</v>
      </c>
    </row>
  </sheetData>
  <sheetProtection password="D9D6" sheet="1" objects="1" scenarios="1"/>
  <mergeCells count="4">
    <mergeCell ref="Z5:AE5"/>
    <mergeCell ref="B9:C9"/>
    <mergeCell ref="B5:H5"/>
    <mergeCell ref="O5:T5"/>
  </mergeCells>
  <phoneticPr fontId="0" type="noConversion"/>
  <pageMargins left="0.78740157499999996" right="0.78740157499999996" top="0.984251969" bottom="0.984251969" header="0.49212598499999999" footer="0.49212598499999999"/>
  <pageSetup paperSize="9" scale="44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zoomScale="75" zoomScaleNormal="75" zoomScaleSheetLayoutView="75" workbookViewId="0">
      <selection activeCell="I13" sqref="I13"/>
    </sheetView>
  </sheetViews>
  <sheetFormatPr defaultColWidth="9.140625" defaultRowHeight="12.75" x14ac:dyDescent="0.2"/>
  <cols>
    <col min="1" max="1" width="9.140625" style="136"/>
    <col min="2" max="2" width="10.85546875" style="136" customWidth="1"/>
    <col min="3" max="16384" width="9.140625" style="136"/>
  </cols>
  <sheetData>
    <row r="1" spans="1:13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3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3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3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3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3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3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3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3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3" ht="23.25" x14ac:dyDescent="0.35">
      <c r="A10" s="184" t="s">
        <v>240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3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3" x14ac:dyDescent="0.2">
      <c r="A12" s="178" t="s">
        <v>85</v>
      </c>
      <c r="B12" s="235" t="str">
        <f>IF('1.Identificacao'!H18=0," ",'1.Identificacao'!H18)</f>
        <v xml:space="preserve"> </v>
      </c>
      <c r="C12" s="182"/>
      <c r="D12" s="135"/>
      <c r="E12" s="182"/>
      <c r="F12" s="182"/>
      <c r="G12" s="182"/>
      <c r="H12" s="142"/>
      <c r="I12" s="182"/>
      <c r="J12" s="182"/>
      <c r="K12" s="182"/>
      <c r="L12" s="182"/>
      <c r="M12" s="135"/>
    </row>
    <row r="13" spans="1:13" x14ac:dyDescent="0.2">
      <c r="A13" s="186" t="s">
        <v>186</v>
      </c>
      <c r="B13" s="235" t="str">
        <f>IF('1.Identificacao'!L18=0," ",'1.Identificacao'!L18)</f>
        <v xml:space="preserve"> </v>
      </c>
      <c r="C13" s="182"/>
      <c r="D13" s="135"/>
      <c r="E13" s="182"/>
      <c r="F13" s="182"/>
      <c r="G13" s="182"/>
      <c r="H13" s="142"/>
      <c r="I13" s="182"/>
      <c r="J13" s="182"/>
      <c r="K13" s="182"/>
      <c r="L13" s="182"/>
      <c r="M13" s="135"/>
    </row>
    <row r="14" spans="1:13" x14ac:dyDescent="0.2">
      <c r="A14" s="178"/>
      <c r="B14" s="232"/>
      <c r="C14" s="182"/>
      <c r="D14" s="182"/>
      <c r="E14" s="182"/>
      <c r="F14" s="182"/>
      <c r="G14" s="182"/>
      <c r="H14" s="142"/>
      <c r="I14" s="182"/>
      <c r="J14" s="182"/>
      <c r="K14" s="182"/>
      <c r="L14" s="182"/>
      <c r="M14" s="135"/>
    </row>
    <row r="15" spans="1:13" x14ac:dyDescent="0.2">
      <c r="A15" s="234" t="s">
        <v>285</v>
      </c>
      <c r="B15" s="295"/>
      <c r="C15" s="296"/>
      <c r="D15" s="182"/>
      <c r="E15" s="182"/>
      <c r="F15" s="182"/>
      <c r="G15" s="182"/>
      <c r="H15" s="142"/>
      <c r="I15" s="182"/>
      <c r="J15" s="182"/>
      <c r="K15" s="182"/>
      <c r="L15" s="182"/>
      <c r="M15" s="135"/>
    </row>
    <row r="16" spans="1:13" x14ac:dyDescent="0.2">
      <c r="A16" s="178"/>
      <c r="B16" s="232"/>
      <c r="C16" s="182"/>
      <c r="D16" s="182"/>
      <c r="E16" s="182"/>
      <c r="F16" s="182"/>
      <c r="G16" s="182"/>
      <c r="H16" s="142"/>
      <c r="I16" s="182"/>
      <c r="J16" s="182"/>
      <c r="K16" s="182"/>
      <c r="L16" s="182"/>
      <c r="M16" s="135"/>
    </row>
    <row r="17" spans="1:13" ht="33" customHeight="1" x14ac:dyDescent="0.2">
      <c r="A17" s="192" t="s">
        <v>156</v>
      </c>
      <c r="B17" s="482" t="s">
        <v>203</v>
      </c>
      <c r="C17" s="483"/>
      <c r="D17" s="482" t="s">
        <v>202</v>
      </c>
      <c r="E17" s="484"/>
      <c r="F17" s="135"/>
      <c r="G17" s="182"/>
      <c r="H17" s="142"/>
      <c r="I17" s="182"/>
      <c r="J17" s="182"/>
      <c r="K17" s="182"/>
      <c r="L17" s="182"/>
      <c r="M17" s="135"/>
    </row>
    <row r="18" spans="1:13" x14ac:dyDescent="0.2">
      <c r="A18" s="250">
        <v>1970</v>
      </c>
      <c r="B18" s="487"/>
      <c r="C18" s="488"/>
      <c r="D18" s="495">
        <f>IF(B18=0,0,((B19-B18)/B18))/(A19-A18)</f>
        <v>0</v>
      </c>
      <c r="E18" s="496"/>
      <c r="F18" s="135"/>
      <c r="G18" s="182"/>
      <c r="H18" s="142"/>
      <c r="I18" s="182"/>
      <c r="J18" s="182"/>
      <c r="K18" s="182"/>
      <c r="L18" s="182"/>
      <c r="M18" s="135"/>
    </row>
    <row r="19" spans="1:13" x14ac:dyDescent="0.2">
      <c r="A19" s="251">
        <v>1980</v>
      </c>
      <c r="B19" s="489"/>
      <c r="C19" s="490"/>
      <c r="D19" s="493">
        <f>IF(B19=0,0,((B20-B19)/B19))/(A20-A19)</f>
        <v>0</v>
      </c>
      <c r="E19" s="494"/>
      <c r="F19" s="135"/>
      <c r="G19" s="182"/>
      <c r="H19" s="142"/>
      <c r="I19" s="182"/>
      <c r="J19" s="182"/>
      <c r="K19" s="182"/>
      <c r="L19" s="182"/>
      <c r="M19" s="135"/>
    </row>
    <row r="20" spans="1:13" x14ac:dyDescent="0.2">
      <c r="A20" s="251">
        <v>1991</v>
      </c>
      <c r="B20" s="489"/>
      <c r="C20" s="490"/>
      <c r="D20" s="493">
        <f>IF(B20=0,0,((B22-B20)/B20))/(A22-A20)</f>
        <v>0</v>
      </c>
      <c r="E20" s="494"/>
      <c r="F20" s="135"/>
      <c r="G20" s="182"/>
      <c r="H20" s="142"/>
      <c r="I20" s="182"/>
      <c r="J20" s="182"/>
      <c r="K20" s="182"/>
      <c r="L20" s="182"/>
      <c r="M20" s="135"/>
    </row>
    <row r="21" spans="1:13" x14ac:dyDescent="0.2">
      <c r="A21" s="251">
        <v>2000</v>
      </c>
      <c r="B21" s="489"/>
      <c r="C21" s="490"/>
      <c r="D21" s="493">
        <f>IF(B21=0,0,((B23-B21)/B21))/(A23-A21)</f>
        <v>0</v>
      </c>
      <c r="E21" s="494"/>
      <c r="F21" s="135"/>
      <c r="G21" s="182"/>
      <c r="H21" s="142"/>
      <c r="I21" s="182"/>
      <c r="J21" s="182"/>
      <c r="K21" s="182"/>
      <c r="L21" s="182"/>
      <c r="M21" s="135"/>
    </row>
    <row r="22" spans="1:13" x14ac:dyDescent="0.2">
      <c r="A22" s="251">
        <v>2010</v>
      </c>
      <c r="B22" s="489"/>
      <c r="C22" s="490"/>
      <c r="D22" s="493">
        <f>IF(B22=0,0,((B23-B22)/B22))/(A23-A22)</f>
        <v>0</v>
      </c>
      <c r="E22" s="494"/>
      <c r="F22" s="135"/>
      <c r="G22" s="182"/>
      <c r="H22" s="142"/>
      <c r="I22" s="182"/>
      <c r="J22" s="182"/>
      <c r="K22" s="182"/>
      <c r="L22" s="182"/>
      <c r="M22" s="135"/>
    </row>
    <row r="23" spans="1:13" x14ac:dyDescent="0.2">
      <c r="A23" s="252">
        <v>2020</v>
      </c>
      <c r="B23" s="491"/>
      <c r="C23" s="492"/>
      <c r="D23" s="253"/>
      <c r="E23" s="159"/>
      <c r="F23" s="135"/>
      <c r="G23" s="182"/>
      <c r="H23" s="142"/>
      <c r="I23" s="182"/>
      <c r="J23" s="182"/>
      <c r="K23" s="182"/>
      <c r="L23" s="182"/>
      <c r="M23" s="135"/>
    </row>
    <row r="24" spans="1:13" x14ac:dyDescent="0.2">
      <c r="A24" s="178"/>
      <c r="B24" s="135"/>
      <c r="C24" s="135"/>
      <c r="D24" s="238"/>
      <c r="E24" s="211"/>
      <c r="F24" s="182"/>
      <c r="G24" s="182"/>
      <c r="H24" s="142"/>
      <c r="I24" s="182"/>
      <c r="J24" s="182"/>
      <c r="K24" s="182"/>
      <c r="L24" s="182"/>
      <c r="M24" s="135"/>
    </row>
    <row r="25" spans="1:13" x14ac:dyDescent="0.2">
      <c r="A25" s="178"/>
      <c r="B25" s="135"/>
      <c r="C25" s="135"/>
      <c r="D25" s="238"/>
      <c r="E25" s="211"/>
      <c r="F25" s="182"/>
      <c r="G25" s="182"/>
      <c r="H25" s="142"/>
      <c r="I25" s="182"/>
      <c r="J25" s="182"/>
      <c r="K25" s="182"/>
      <c r="L25" s="182"/>
      <c r="M25" s="135"/>
    </row>
    <row r="26" spans="1:13" x14ac:dyDescent="0.2">
      <c r="A26" s="178"/>
      <c r="B26" s="232"/>
      <c r="C26" s="182"/>
      <c r="D26" s="182"/>
      <c r="E26" s="182"/>
      <c r="F26" s="182"/>
      <c r="G26" s="182"/>
      <c r="H26" s="142"/>
      <c r="I26" s="182"/>
      <c r="J26" s="182"/>
      <c r="K26" s="182"/>
      <c r="L26" s="182"/>
      <c r="M26" s="135"/>
    </row>
    <row r="27" spans="1:13" ht="27" customHeight="1" x14ac:dyDescent="0.2">
      <c r="A27" s="486" t="s">
        <v>286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</row>
    <row r="28" spans="1:13" x14ac:dyDescent="0.2">
      <c r="A28" s="299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</row>
    <row r="29" spans="1:13" x14ac:dyDescent="0.2">
      <c r="A29" s="485"/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</row>
    <row r="30" spans="1:13" x14ac:dyDescent="0.2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</row>
    <row r="31" spans="1:13" x14ac:dyDescent="0.2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</row>
    <row r="32" spans="1:13" x14ac:dyDescent="0.2">
      <c r="A32" s="485"/>
      <c r="B32" s="485"/>
      <c r="C32" s="485"/>
      <c r="D32" s="485"/>
      <c r="E32" s="485"/>
      <c r="F32" s="485"/>
      <c r="G32" s="485"/>
      <c r="H32" s="485"/>
      <c r="I32" s="485"/>
      <c r="J32" s="485"/>
      <c r="K32" s="485"/>
      <c r="L32" s="485"/>
    </row>
    <row r="33" spans="1:12" x14ac:dyDescent="0.2">
      <c r="A33" s="485"/>
      <c r="B33" s="485"/>
      <c r="C33" s="485"/>
      <c r="D33" s="485"/>
      <c r="E33" s="485"/>
      <c r="F33" s="485"/>
      <c r="G33" s="485"/>
      <c r="H33" s="485"/>
      <c r="I33" s="485"/>
      <c r="J33" s="485"/>
      <c r="K33" s="485"/>
      <c r="L33" s="485"/>
    </row>
    <row r="34" spans="1:12" x14ac:dyDescent="0.2">
      <c r="A34" s="485"/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</row>
    <row r="35" spans="1:12" x14ac:dyDescent="0.2">
      <c r="A35" s="485"/>
      <c r="B35" s="485"/>
      <c r="C35" s="485"/>
      <c r="D35" s="485"/>
      <c r="E35" s="485"/>
      <c r="F35" s="485"/>
      <c r="G35" s="485"/>
      <c r="H35" s="485"/>
      <c r="I35" s="485"/>
      <c r="J35" s="485"/>
      <c r="K35" s="485"/>
      <c r="L35" s="485"/>
    </row>
    <row r="36" spans="1:12" x14ac:dyDescent="0.2">
      <c r="A36" s="485"/>
      <c r="B36" s="485"/>
      <c r="C36" s="485"/>
      <c r="D36" s="485"/>
      <c r="E36" s="485"/>
      <c r="F36" s="485"/>
      <c r="G36" s="485"/>
      <c r="H36" s="485"/>
      <c r="I36" s="485"/>
      <c r="J36" s="485"/>
      <c r="K36" s="485"/>
      <c r="L36" s="485"/>
    </row>
    <row r="37" spans="1:12" x14ac:dyDescent="0.2">
      <c r="A37" s="485"/>
      <c r="B37" s="485"/>
      <c r="C37" s="485"/>
      <c r="D37" s="485"/>
      <c r="E37" s="485"/>
      <c r="F37" s="485"/>
      <c r="G37" s="485"/>
      <c r="H37" s="485"/>
      <c r="I37" s="485"/>
      <c r="J37" s="485"/>
      <c r="K37" s="485"/>
      <c r="L37" s="485"/>
    </row>
    <row r="38" spans="1:12" x14ac:dyDescent="0.2">
      <c r="A38" s="485"/>
      <c r="B38" s="485"/>
      <c r="C38" s="485"/>
      <c r="D38" s="485"/>
      <c r="E38" s="485"/>
      <c r="F38" s="485"/>
      <c r="G38" s="485"/>
      <c r="H38" s="485"/>
      <c r="I38" s="485"/>
      <c r="J38" s="485"/>
      <c r="K38" s="485"/>
      <c r="L38" s="485"/>
    </row>
    <row r="39" spans="1:12" x14ac:dyDescent="0.2">
      <c r="A39" s="485"/>
      <c r="B39" s="485"/>
      <c r="C39" s="485"/>
      <c r="D39" s="485"/>
      <c r="E39" s="485"/>
      <c r="F39" s="485"/>
      <c r="G39" s="485"/>
      <c r="H39" s="485"/>
      <c r="I39" s="485"/>
      <c r="J39" s="485"/>
      <c r="K39" s="485"/>
      <c r="L39" s="485"/>
    </row>
    <row r="40" spans="1:12" x14ac:dyDescent="0.2">
      <c r="A40" s="485"/>
      <c r="B40" s="485"/>
      <c r="C40" s="485"/>
      <c r="D40" s="485"/>
      <c r="E40" s="485"/>
      <c r="F40" s="485"/>
      <c r="G40" s="485"/>
      <c r="H40" s="485"/>
      <c r="I40" s="485"/>
      <c r="J40" s="485"/>
      <c r="K40" s="485"/>
      <c r="L40" s="485"/>
    </row>
    <row r="41" spans="1:12" x14ac:dyDescent="0.2">
      <c r="A41" s="485"/>
      <c r="B41" s="485"/>
      <c r="C41" s="485"/>
      <c r="D41" s="485"/>
      <c r="E41" s="485"/>
      <c r="F41" s="485"/>
      <c r="G41" s="485"/>
      <c r="H41" s="485"/>
      <c r="I41" s="485"/>
      <c r="J41" s="485"/>
      <c r="K41" s="485"/>
      <c r="L41" s="485"/>
    </row>
    <row r="42" spans="1:12" x14ac:dyDescent="0.2">
      <c r="A42" s="485"/>
      <c r="B42" s="485"/>
      <c r="C42" s="485"/>
      <c r="D42" s="485"/>
      <c r="E42" s="485"/>
      <c r="F42" s="485"/>
      <c r="G42" s="485"/>
      <c r="H42" s="485"/>
      <c r="I42" s="485"/>
      <c r="J42" s="485"/>
      <c r="K42" s="485"/>
      <c r="L42" s="485"/>
    </row>
    <row r="43" spans="1:12" x14ac:dyDescent="0.2">
      <c r="A43" s="485"/>
      <c r="B43" s="485"/>
      <c r="C43" s="485"/>
      <c r="D43" s="485"/>
      <c r="E43" s="485"/>
      <c r="F43" s="485"/>
      <c r="G43" s="485"/>
      <c r="H43" s="485"/>
      <c r="I43" s="485"/>
      <c r="J43" s="485"/>
      <c r="K43" s="485"/>
      <c r="L43" s="485"/>
    </row>
    <row r="44" spans="1:12" x14ac:dyDescent="0.2">
      <c r="A44" s="485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</row>
    <row r="45" spans="1:12" x14ac:dyDescent="0.2">
      <c r="A45" s="485"/>
      <c r="B45" s="485"/>
      <c r="C45" s="485"/>
      <c r="D45" s="485"/>
      <c r="E45" s="485"/>
      <c r="F45" s="485"/>
      <c r="G45" s="485"/>
      <c r="H45" s="485"/>
      <c r="I45" s="485"/>
      <c r="J45" s="485"/>
      <c r="K45" s="485"/>
      <c r="L45" s="485"/>
    </row>
    <row r="46" spans="1:12" x14ac:dyDescent="0.2">
      <c r="A46" s="485"/>
      <c r="B46" s="485"/>
      <c r="C46" s="485"/>
      <c r="D46" s="485"/>
      <c r="E46" s="485"/>
      <c r="F46" s="485"/>
      <c r="G46" s="485"/>
      <c r="H46" s="485"/>
      <c r="I46" s="485"/>
      <c r="J46" s="485"/>
      <c r="K46" s="485"/>
      <c r="L46" s="485"/>
    </row>
    <row r="47" spans="1:12" x14ac:dyDescent="0.2">
      <c r="A47" s="485"/>
      <c r="B47" s="485"/>
      <c r="C47" s="485"/>
      <c r="D47" s="485"/>
      <c r="E47" s="485"/>
      <c r="F47" s="485"/>
      <c r="G47" s="485"/>
      <c r="H47" s="485"/>
      <c r="I47" s="485"/>
      <c r="J47" s="485"/>
      <c r="K47" s="485"/>
      <c r="L47" s="485"/>
    </row>
    <row r="48" spans="1:12" x14ac:dyDescent="0.2">
      <c r="A48" s="485"/>
      <c r="B48" s="485"/>
      <c r="C48" s="485"/>
      <c r="D48" s="485"/>
      <c r="E48" s="485"/>
      <c r="F48" s="485"/>
      <c r="G48" s="485"/>
      <c r="H48" s="485"/>
      <c r="I48" s="485"/>
      <c r="J48" s="485"/>
      <c r="K48" s="485"/>
      <c r="L48" s="485"/>
    </row>
    <row r="49" spans="1:12" x14ac:dyDescent="0.2">
      <c r="A49" s="485"/>
      <c r="B49" s="485"/>
      <c r="C49" s="485"/>
      <c r="D49" s="485"/>
      <c r="E49" s="485"/>
      <c r="F49" s="485"/>
      <c r="G49" s="485"/>
      <c r="H49" s="485"/>
      <c r="I49" s="485"/>
      <c r="J49" s="485"/>
      <c r="K49" s="485"/>
      <c r="L49" s="485"/>
    </row>
    <row r="50" spans="1:12" x14ac:dyDescent="0.2">
      <c r="A50" s="485"/>
      <c r="B50" s="485"/>
      <c r="C50" s="485"/>
      <c r="D50" s="485"/>
      <c r="E50" s="485"/>
      <c r="F50" s="485"/>
      <c r="G50" s="485"/>
      <c r="H50" s="485"/>
      <c r="I50" s="485"/>
      <c r="J50" s="485"/>
      <c r="K50" s="485"/>
      <c r="L50" s="485"/>
    </row>
    <row r="51" spans="1:12" x14ac:dyDescent="0.2">
      <c r="A51" s="485"/>
      <c r="B51" s="485"/>
      <c r="C51" s="485"/>
      <c r="D51" s="485"/>
      <c r="E51" s="485"/>
      <c r="F51" s="485"/>
      <c r="G51" s="485"/>
      <c r="H51" s="485"/>
      <c r="I51" s="485"/>
      <c r="J51" s="485"/>
      <c r="K51" s="485"/>
      <c r="L51" s="485"/>
    </row>
    <row r="52" spans="1:12" x14ac:dyDescent="0.2">
      <c r="A52" s="485"/>
      <c r="B52" s="485"/>
      <c r="C52" s="485"/>
      <c r="D52" s="485"/>
      <c r="E52" s="485"/>
      <c r="F52" s="485"/>
      <c r="G52" s="485"/>
      <c r="H52" s="485"/>
      <c r="I52" s="485"/>
      <c r="J52" s="485"/>
      <c r="K52" s="485"/>
      <c r="L52" s="485"/>
    </row>
    <row r="53" spans="1:12" x14ac:dyDescent="0.2">
      <c r="A53" s="485"/>
      <c r="B53" s="485"/>
      <c r="C53" s="485"/>
      <c r="D53" s="485"/>
      <c r="E53" s="485"/>
      <c r="F53" s="485"/>
      <c r="G53" s="485"/>
      <c r="H53" s="485"/>
      <c r="I53" s="485"/>
      <c r="J53" s="485"/>
      <c r="K53" s="485"/>
      <c r="L53" s="485"/>
    </row>
    <row r="54" spans="1:12" x14ac:dyDescent="0.2">
      <c r="A54" s="485"/>
      <c r="B54" s="485"/>
      <c r="C54" s="485"/>
      <c r="D54" s="485"/>
      <c r="E54" s="485"/>
      <c r="F54" s="485"/>
      <c r="G54" s="485"/>
      <c r="H54" s="485"/>
      <c r="I54" s="485"/>
      <c r="J54" s="485"/>
      <c r="K54" s="485"/>
      <c r="L54" s="485"/>
    </row>
    <row r="55" spans="1:12" x14ac:dyDescent="0.2">
      <c r="A55" s="485"/>
      <c r="B55" s="485"/>
      <c r="C55" s="485"/>
      <c r="D55" s="485"/>
      <c r="E55" s="485"/>
      <c r="F55" s="485"/>
      <c r="G55" s="485"/>
      <c r="H55" s="485"/>
      <c r="I55" s="485"/>
      <c r="J55" s="485"/>
      <c r="K55" s="485"/>
      <c r="L55" s="485"/>
    </row>
    <row r="56" spans="1:12" x14ac:dyDescent="0.2">
      <c r="A56" s="485"/>
      <c r="B56" s="485"/>
      <c r="C56" s="485"/>
      <c r="D56" s="485"/>
      <c r="E56" s="485"/>
      <c r="F56" s="485"/>
      <c r="G56" s="485"/>
      <c r="H56" s="485"/>
      <c r="I56" s="485"/>
      <c r="J56" s="485"/>
      <c r="K56" s="485"/>
      <c r="L56" s="485"/>
    </row>
    <row r="57" spans="1:12" x14ac:dyDescent="0.2">
      <c r="A57" s="485"/>
      <c r="B57" s="485"/>
      <c r="C57" s="485"/>
      <c r="D57" s="485"/>
      <c r="E57" s="485"/>
      <c r="F57" s="485"/>
      <c r="G57" s="485"/>
      <c r="H57" s="485"/>
      <c r="I57" s="485"/>
      <c r="J57" s="485"/>
      <c r="K57" s="485"/>
      <c r="L57" s="485"/>
    </row>
    <row r="58" spans="1:12" x14ac:dyDescent="0.2">
      <c r="A58" s="485"/>
      <c r="B58" s="485"/>
      <c r="C58" s="485"/>
      <c r="D58" s="485"/>
      <c r="E58" s="485"/>
      <c r="F58" s="485"/>
      <c r="G58" s="485"/>
      <c r="H58" s="485"/>
      <c r="I58" s="485"/>
      <c r="J58" s="485"/>
      <c r="K58" s="485"/>
      <c r="L58" s="485"/>
    </row>
    <row r="59" spans="1:12" x14ac:dyDescent="0.2">
      <c r="A59" s="277"/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</row>
    <row r="60" spans="1:12" ht="6" customHeight="1" x14ac:dyDescent="0.2">
      <c r="A60" s="277"/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</row>
    <row r="61" spans="1:12" x14ac:dyDescent="0.2">
      <c r="A61" s="244"/>
      <c r="B61" s="186"/>
      <c r="C61" s="182"/>
      <c r="D61" s="182"/>
      <c r="E61" s="182"/>
      <c r="F61" s="182"/>
      <c r="G61" s="182"/>
      <c r="H61" s="142"/>
      <c r="I61" s="182"/>
      <c r="J61" s="182"/>
      <c r="K61" s="182"/>
      <c r="L61" s="182"/>
    </row>
    <row r="62" spans="1:12" x14ac:dyDescent="0.2">
      <c r="A62" s="186"/>
      <c r="B62" s="178"/>
      <c r="C62" s="182"/>
      <c r="D62" s="182"/>
      <c r="E62" s="182"/>
      <c r="F62" s="182"/>
      <c r="G62" s="182"/>
      <c r="H62" s="142"/>
      <c r="I62" s="182"/>
      <c r="J62" s="182"/>
      <c r="K62" s="182"/>
      <c r="L62" s="182"/>
    </row>
  </sheetData>
  <sheetProtection password="D5CF" sheet="1" objects="1" scenarios="1"/>
  <mergeCells count="18">
    <mergeCell ref="A29:L58"/>
    <mergeCell ref="A27:L27"/>
    <mergeCell ref="B18:C18"/>
    <mergeCell ref="B19:C19"/>
    <mergeCell ref="B20:C20"/>
    <mergeCell ref="B22:C22"/>
    <mergeCell ref="B23:C23"/>
    <mergeCell ref="D19:E19"/>
    <mergeCell ref="D20:E20"/>
    <mergeCell ref="D22:E22"/>
    <mergeCell ref="D18:E18"/>
    <mergeCell ref="D21:E21"/>
    <mergeCell ref="B21:C21"/>
    <mergeCell ref="C8:E8"/>
    <mergeCell ref="L2:L3"/>
    <mergeCell ref="F5:I5"/>
    <mergeCell ref="B17:C17"/>
    <mergeCell ref="D17:E17"/>
  </mergeCells>
  <phoneticPr fontId="0" type="noConversion"/>
  <dataValidations count="1">
    <dataValidation type="whole" allowBlank="1" showInputMessage="1" showErrorMessage="1" sqref="B18:C23">
      <formula1>100</formula1>
      <formula2>10000000</formula2>
    </dataValidation>
  </dataValidations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view="pageBreakPreview" zoomScale="75" zoomScaleNormal="75" zoomScaleSheetLayoutView="75" workbookViewId="0">
      <selection activeCell="K10" sqref="K10"/>
    </sheetView>
  </sheetViews>
  <sheetFormatPr defaultColWidth="9.140625" defaultRowHeight="12.75" x14ac:dyDescent="0.2"/>
  <cols>
    <col min="1" max="1" width="9.140625" style="136"/>
    <col min="2" max="2" width="10.85546875" style="136" customWidth="1"/>
    <col min="3" max="16384" width="9.140625" style="136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83" t="s">
        <v>241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</row>
    <row r="12" spans="1:12" x14ac:dyDescent="0.2">
      <c r="A12" s="234" t="s">
        <v>284</v>
      </c>
      <c r="B12" s="232"/>
      <c r="C12" s="182"/>
      <c r="D12" s="182"/>
      <c r="E12" s="182"/>
      <c r="F12" s="182"/>
      <c r="G12" s="182"/>
      <c r="H12" s="142"/>
      <c r="I12" s="182"/>
      <c r="J12" s="182"/>
      <c r="K12" s="182"/>
      <c r="L12" s="182"/>
    </row>
    <row r="13" spans="1:12" x14ac:dyDescent="0.2">
      <c r="A13" s="178"/>
      <c r="B13" s="232"/>
      <c r="C13" s="182"/>
      <c r="D13" s="182"/>
      <c r="E13" s="182"/>
      <c r="F13" s="182"/>
      <c r="G13" s="182"/>
      <c r="H13" s="142"/>
      <c r="I13" s="182"/>
      <c r="J13" s="182"/>
      <c r="K13" s="182"/>
      <c r="L13" s="182"/>
    </row>
    <row r="14" spans="1:12" x14ac:dyDescent="0.2">
      <c r="A14" s="497"/>
      <c r="B14" s="498"/>
      <c r="C14" s="498"/>
      <c r="D14" s="498"/>
      <c r="E14" s="498"/>
      <c r="F14" s="498"/>
      <c r="G14" s="498"/>
      <c r="H14" s="498"/>
      <c r="I14" s="498"/>
      <c r="J14" s="498"/>
      <c r="K14" s="498"/>
      <c r="L14" s="498"/>
    </row>
    <row r="15" spans="1:12" x14ac:dyDescent="0.2">
      <c r="A15" s="469"/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</row>
    <row r="16" spans="1:12" x14ac:dyDescent="0.2">
      <c r="A16" s="469"/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</row>
    <row r="17" spans="1:12" x14ac:dyDescent="0.2">
      <c r="A17" s="469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</row>
    <row r="18" spans="1:12" x14ac:dyDescent="0.2">
      <c r="A18" s="469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</row>
    <row r="19" spans="1:12" x14ac:dyDescent="0.2">
      <c r="A19" s="469"/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</row>
    <row r="20" spans="1:12" x14ac:dyDescent="0.2">
      <c r="A20" s="469"/>
      <c r="B20" s="469"/>
      <c r="C20" s="469"/>
      <c r="D20" s="469"/>
      <c r="E20" s="469"/>
      <c r="F20" s="469"/>
      <c r="G20" s="469"/>
      <c r="H20" s="469"/>
      <c r="I20" s="469"/>
      <c r="J20" s="469"/>
      <c r="K20" s="469"/>
      <c r="L20" s="469"/>
    </row>
    <row r="21" spans="1:12" x14ac:dyDescent="0.2">
      <c r="A21" s="469"/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</row>
    <row r="22" spans="1:12" x14ac:dyDescent="0.2">
      <c r="A22" s="469"/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69"/>
    </row>
    <row r="23" spans="1:12" x14ac:dyDescent="0.2">
      <c r="A23" s="469"/>
      <c r="B23" s="469"/>
      <c r="C23" s="469"/>
      <c r="D23" s="469"/>
      <c r="E23" s="469"/>
      <c r="F23" s="469"/>
      <c r="G23" s="469"/>
      <c r="H23" s="469"/>
      <c r="I23" s="469"/>
      <c r="J23" s="469"/>
      <c r="K23" s="469"/>
      <c r="L23" s="469"/>
    </row>
    <row r="24" spans="1:12" x14ac:dyDescent="0.2">
      <c r="A24" s="469"/>
      <c r="B24" s="469"/>
      <c r="C24" s="469"/>
      <c r="D24" s="469"/>
      <c r="E24" s="469"/>
      <c r="F24" s="469"/>
      <c r="G24" s="469"/>
      <c r="H24" s="469"/>
      <c r="I24" s="469"/>
      <c r="J24" s="469"/>
      <c r="K24" s="469"/>
      <c r="L24" s="469"/>
    </row>
    <row r="25" spans="1:12" x14ac:dyDescent="0.2">
      <c r="A25" s="469"/>
      <c r="B25" s="469"/>
      <c r="C25" s="469"/>
      <c r="D25" s="469"/>
      <c r="E25" s="469"/>
      <c r="F25" s="469"/>
      <c r="G25" s="469"/>
      <c r="H25" s="469"/>
      <c r="I25" s="469"/>
      <c r="J25" s="469"/>
      <c r="K25" s="469"/>
      <c r="L25" s="469"/>
    </row>
    <row r="26" spans="1:12" x14ac:dyDescent="0.2">
      <c r="A26" s="469"/>
      <c r="B26" s="469"/>
      <c r="C26" s="469"/>
      <c r="D26" s="469"/>
      <c r="E26" s="469"/>
      <c r="F26" s="469"/>
      <c r="G26" s="469"/>
      <c r="H26" s="469"/>
      <c r="I26" s="469"/>
      <c r="J26" s="469"/>
      <c r="K26" s="469"/>
      <c r="L26" s="469"/>
    </row>
    <row r="27" spans="1:12" x14ac:dyDescent="0.2">
      <c r="A27" s="469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</row>
    <row r="28" spans="1:12" x14ac:dyDescent="0.2">
      <c r="A28" s="469"/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</row>
    <row r="29" spans="1:12" x14ac:dyDescent="0.2">
      <c r="A29" s="469"/>
      <c r="B29" s="469"/>
      <c r="C29" s="469"/>
      <c r="D29" s="469"/>
      <c r="E29" s="469"/>
      <c r="F29" s="469"/>
      <c r="G29" s="469"/>
      <c r="H29" s="469"/>
      <c r="I29" s="469"/>
      <c r="J29" s="469"/>
      <c r="K29" s="469"/>
      <c r="L29" s="469"/>
    </row>
    <row r="30" spans="1:12" x14ac:dyDescent="0.2">
      <c r="A30" s="469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</row>
    <row r="31" spans="1:12" x14ac:dyDescent="0.2">
      <c r="A31" s="469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</row>
    <row r="32" spans="1:12" x14ac:dyDescent="0.2">
      <c r="A32" s="469"/>
      <c r="B32" s="469"/>
      <c r="C32" s="469"/>
      <c r="D32" s="469"/>
      <c r="E32" s="469"/>
      <c r="F32" s="469"/>
      <c r="G32" s="469"/>
      <c r="H32" s="469"/>
      <c r="I32" s="469"/>
      <c r="J32" s="469"/>
      <c r="K32" s="469"/>
      <c r="L32" s="469"/>
    </row>
    <row r="33" spans="1:12" x14ac:dyDescent="0.2">
      <c r="A33" s="469"/>
      <c r="B33" s="469"/>
      <c r="C33" s="469"/>
      <c r="D33" s="469"/>
      <c r="E33" s="469"/>
      <c r="F33" s="469"/>
      <c r="G33" s="469"/>
      <c r="H33" s="469"/>
      <c r="I33" s="469"/>
      <c r="J33" s="469"/>
      <c r="K33" s="469"/>
      <c r="L33" s="469"/>
    </row>
    <row r="34" spans="1:12" x14ac:dyDescent="0.2">
      <c r="A34" s="469"/>
      <c r="B34" s="469"/>
      <c r="C34" s="469"/>
      <c r="D34" s="469"/>
      <c r="E34" s="469"/>
      <c r="F34" s="469"/>
      <c r="G34" s="469"/>
      <c r="H34" s="469"/>
      <c r="I34" s="469"/>
      <c r="J34" s="469"/>
      <c r="K34" s="469"/>
      <c r="L34" s="469"/>
    </row>
    <row r="35" spans="1:12" x14ac:dyDescent="0.2">
      <c r="A35" s="469"/>
      <c r="B35" s="469"/>
      <c r="C35" s="469"/>
      <c r="D35" s="469"/>
      <c r="E35" s="469"/>
      <c r="F35" s="469"/>
      <c r="G35" s="469"/>
      <c r="H35" s="469"/>
      <c r="I35" s="469"/>
      <c r="J35" s="469"/>
      <c r="K35" s="469"/>
      <c r="L35" s="469"/>
    </row>
    <row r="36" spans="1:12" x14ac:dyDescent="0.2">
      <c r="A36" s="469"/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</row>
    <row r="37" spans="1:12" x14ac:dyDescent="0.2">
      <c r="A37" s="469"/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</row>
    <row r="38" spans="1:12" x14ac:dyDescent="0.2">
      <c r="A38" s="469"/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</row>
    <row r="39" spans="1:12" x14ac:dyDescent="0.2">
      <c r="A39" s="469"/>
      <c r="B39" s="469"/>
      <c r="C39" s="469"/>
      <c r="D39" s="469"/>
      <c r="E39" s="469"/>
      <c r="F39" s="469"/>
      <c r="G39" s="469"/>
      <c r="H39" s="469"/>
      <c r="I39" s="469"/>
      <c r="J39" s="469"/>
      <c r="K39" s="469"/>
      <c r="L39" s="469"/>
    </row>
    <row r="40" spans="1:12" x14ac:dyDescent="0.2">
      <c r="A40" s="469"/>
      <c r="B40" s="469"/>
      <c r="C40" s="469"/>
      <c r="D40" s="469"/>
      <c r="E40" s="469"/>
      <c r="F40" s="469"/>
      <c r="G40" s="469"/>
      <c r="H40" s="469"/>
      <c r="I40" s="469"/>
      <c r="J40" s="469"/>
      <c r="K40" s="469"/>
      <c r="L40" s="469"/>
    </row>
    <row r="41" spans="1:12" x14ac:dyDescent="0.2">
      <c r="A41" s="469"/>
      <c r="B41" s="469"/>
      <c r="C41" s="469"/>
      <c r="D41" s="469"/>
      <c r="E41" s="469"/>
      <c r="F41" s="469"/>
      <c r="G41" s="469"/>
      <c r="H41" s="469"/>
      <c r="I41" s="469"/>
      <c r="J41" s="469"/>
      <c r="K41" s="469"/>
      <c r="L41" s="469"/>
    </row>
    <row r="42" spans="1:12" x14ac:dyDescent="0.2">
      <c r="A42" s="469"/>
      <c r="B42" s="469"/>
      <c r="C42" s="469"/>
      <c r="D42" s="469"/>
      <c r="E42" s="469"/>
      <c r="F42" s="469"/>
      <c r="G42" s="469"/>
      <c r="H42" s="469"/>
      <c r="I42" s="469"/>
      <c r="J42" s="469"/>
      <c r="K42" s="469"/>
      <c r="L42" s="469"/>
    </row>
    <row r="43" spans="1:12" x14ac:dyDescent="0.2">
      <c r="A43" s="469"/>
      <c r="B43" s="469"/>
      <c r="C43" s="469"/>
      <c r="D43" s="469"/>
      <c r="E43" s="469"/>
      <c r="F43" s="469"/>
      <c r="G43" s="469"/>
      <c r="H43" s="469"/>
      <c r="I43" s="469"/>
      <c r="J43" s="469"/>
      <c r="K43" s="469"/>
      <c r="L43" s="469"/>
    </row>
    <row r="44" spans="1:12" s="279" customFormat="1" x14ac:dyDescent="0.2">
      <c r="A44" s="469"/>
      <c r="B44" s="469"/>
      <c r="C44" s="469"/>
      <c r="D44" s="469"/>
      <c r="E44" s="469"/>
      <c r="F44" s="469"/>
      <c r="G44" s="469"/>
      <c r="H44" s="469"/>
      <c r="I44" s="469"/>
      <c r="J44" s="469"/>
      <c r="K44" s="469"/>
      <c r="L44" s="469"/>
    </row>
    <row r="45" spans="1:12" s="279" customFormat="1" x14ac:dyDescent="0.2">
      <c r="A45" s="469"/>
      <c r="B45" s="469"/>
      <c r="C45" s="469"/>
      <c r="D45" s="469"/>
      <c r="E45" s="469"/>
      <c r="F45" s="469"/>
      <c r="G45" s="469"/>
      <c r="H45" s="469"/>
      <c r="I45" s="469"/>
      <c r="J45" s="469"/>
      <c r="K45" s="469"/>
      <c r="L45" s="469"/>
    </row>
    <row r="46" spans="1:12" s="279" customFormat="1" x14ac:dyDescent="0.2">
      <c r="A46" s="469"/>
      <c r="B46" s="469"/>
      <c r="C46" s="469"/>
      <c r="D46" s="469"/>
      <c r="E46" s="469"/>
      <c r="F46" s="469"/>
      <c r="G46" s="469"/>
      <c r="H46" s="469"/>
      <c r="I46" s="469"/>
      <c r="J46" s="469"/>
      <c r="K46" s="469"/>
      <c r="L46" s="469"/>
    </row>
    <row r="47" spans="1:12" s="279" customFormat="1" x14ac:dyDescent="0.2">
      <c r="A47" s="469"/>
      <c r="B47" s="469"/>
      <c r="C47" s="469"/>
      <c r="D47" s="469"/>
      <c r="E47" s="469"/>
      <c r="F47" s="469"/>
      <c r="G47" s="469"/>
      <c r="H47" s="469"/>
      <c r="I47" s="469"/>
      <c r="J47" s="469"/>
      <c r="K47" s="469"/>
      <c r="L47" s="469"/>
    </row>
    <row r="48" spans="1:12" s="279" customFormat="1" x14ac:dyDescent="0.2">
      <c r="A48" s="469"/>
      <c r="B48" s="469"/>
      <c r="C48" s="469"/>
      <c r="D48" s="469"/>
      <c r="E48" s="469"/>
      <c r="F48" s="469"/>
      <c r="G48" s="469"/>
      <c r="H48" s="469"/>
      <c r="I48" s="469"/>
      <c r="J48" s="469"/>
      <c r="K48" s="469"/>
      <c r="L48" s="469"/>
    </row>
    <row r="49" spans="1:12" s="279" customFormat="1" x14ac:dyDescent="0.2">
      <c r="A49" s="469"/>
      <c r="B49" s="469"/>
      <c r="C49" s="469"/>
      <c r="D49" s="469"/>
      <c r="E49" s="469"/>
      <c r="F49" s="469"/>
      <c r="G49" s="469"/>
      <c r="H49" s="469"/>
      <c r="I49" s="469"/>
      <c r="J49" s="469"/>
      <c r="K49" s="469"/>
      <c r="L49" s="469"/>
    </row>
    <row r="50" spans="1:12" s="279" customFormat="1" x14ac:dyDescent="0.2">
      <c r="A50" s="469"/>
      <c r="B50" s="469"/>
      <c r="C50" s="469"/>
      <c r="D50" s="469"/>
      <c r="E50" s="469"/>
      <c r="F50" s="469"/>
      <c r="G50" s="469"/>
      <c r="H50" s="469"/>
      <c r="I50" s="469"/>
      <c r="J50" s="469"/>
      <c r="K50" s="469"/>
      <c r="L50" s="469"/>
    </row>
    <row r="51" spans="1:12" s="279" customFormat="1" x14ac:dyDescent="0.2">
      <c r="A51" s="469"/>
      <c r="B51" s="469"/>
      <c r="C51" s="469"/>
      <c r="D51" s="469"/>
      <c r="E51" s="469"/>
      <c r="F51" s="469"/>
      <c r="G51" s="469"/>
      <c r="H51" s="469"/>
      <c r="I51" s="469"/>
      <c r="J51" s="469"/>
      <c r="K51" s="469"/>
      <c r="L51" s="469"/>
    </row>
    <row r="52" spans="1:12" s="279" customFormat="1" x14ac:dyDescent="0.2"/>
    <row r="53" spans="1:12" ht="207.75" customHeight="1" x14ac:dyDescent="0.2">
      <c r="A53" s="501"/>
      <c r="B53" s="501"/>
      <c r="C53" s="501"/>
      <c r="D53" s="501"/>
      <c r="E53" s="501"/>
      <c r="F53" s="501"/>
      <c r="G53" s="501"/>
      <c r="H53" s="501"/>
      <c r="I53" s="501"/>
      <c r="J53" s="501"/>
      <c r="K53" s="501"/>
      <c r="L53" s="501"/>
    </row>
    <row r="54" spans="1:12" x14ac:dyDescent="0.2">
      <c r="A54" s="244"/>
      <c r="B54" s="232"/>
      <c r="C54" s="182"/>
      <c r="D54" s="182"/>
      <c r="E54" s="182"/>
      <c r="F54" s="182"/>
      <c r="G54" s="182"/>
      <c r="H54" s="142"/>
      <c r="I54" s="182"/>
      <c r="J54" s="182"/>
      <c r="K54" s="182"/>
      <c r="L54" s="182"/>
    </row>
    <row r="55" spans="1:12" x14ac:dyDescent="0.2">
      <c r="A55" s="178"/>
      <c r="B55" s="232"/>
      <c r="C55" s="182"/>
      <c r="D55" s="182"/>
      <c r="E55" s="182"/>
      <c r="F55" s="182"/>
      <c r="G55" s="182"/>
      <c r="H55" s="142"/>
      <c r="I55" s="182"/>
      <c r="J55" s="182"/>
      <c r="K55" s="182"/>
      <c r="L55" s="182"/>
    </row>
    <row r="56" spans="1:12" x14ac:dyDescent="0.2">
      <c r="A56" s="245" t="s">
        <v>287</v>
      </c>
      <c r="B56" s="232"/>
      <c r="C56" s="182"/>
      <c r="D56" s="182"/>
      <c r="E56" s="182"/>
      <c r="F56" s="182"/>
      <c r="G56" s="182"/>
      <c r="H56" s="142"/>
      <c r="I56" s="182"/>
      <c r="J56" s="182"/>
      <c r="K56" s="182"/>
      <c r="L56" s="182"/>
    </row>
    <row r="57" spans="1:12" x14ac:dyDescent="0.2">
      <c r="A57" s="245"/>
      <c r="B57" s="232"/>
      <c r="C57" s="182"/>
      <c r="D57" s="182"/>
      <c r="E57" s="182"/>
      <c r="F57" s="182"/>
      <c r="G57" s="182"/>
      <c r="H57" s="142"/>
      <c r="I57" s="182"/>
      <c r="J57" s="182"/>
      <c r="K57" s="182"/>
      <c r="L57" s="182"/>
    </row>
    <row r="58" spans="1:12" x14ac:dyDescent="0.2">
      <c r="A58" s="234"/>
      <c r="B58" s="232" t="s">
        <v>197</v>
      </c>
      <c r="C58" s="182"/>
      <c r="D58" s="186"/>
      <c r="E58" s="186"/>
      <c r="F58" s="186"/>
      <c r="G58" s="186"/>
      <c r="K58" s="297"/>
      <c r="L58" s="182"/>
    </row>
    <row r="59" spans="1:12" x14ac:dyDescent="0.2">
      <c r="A59" s="178"/>
      <c r="B59" s="232"/>
      <c r="C59" s="182"/>
      <c r="D59" s="182"/>
      <c r="E59" s="182"/>
      <c r="F59" s="182"/>
      <c r="G59" s="182"/>
      <c r="H59" s="142"/>
      <c r="I59" s="182"/>
      <c r="J59" s="182"/>
      <c r="K59" s="182"/>
      <c r="L59" s="182"/>
    </row>
    <row r="60" spans="1:12" s="186" customFormat="1" x14ac:dyDescent="0.2">
      <c r="A60" s="178" t="s">
        <v>288</v>
      </c>
      <c r="B60" s="232"/>
      <c r="C60" s="182"/>
      <c r="D60" s="182"/>
      <c r="E60" s="182"/>
      <c r="F60" s="182"/>
      <c r="G60" s="182"/>
      <c r="H60" s="142"/>
      <c r="I60" s="182"/>
      <c r="J60" s="182"/>
      <c r="K60" s="182"/>
      <c r="L60" s="182"/>
    </row>
    <row r="61" spans="1:12" s="186" customFormat="1" x14ac:dyDescent="0.2">
      <c r="A61" s="178"/>
      <c r="B61" s="232"/>
      <c r="C61" s="182"/>
      <c r="D61" s="182"/>
      <c r="E61" s="182"/>
      <c r="F61" s="182"/>
      <c r="G61" s="182"/>
      <c r="H61" s="142"/>
      <c r="I61" s="182"/>
      <c r="J61" s="182"/>
      <c r="K61" s="182"/>
      <c r="L61" s="182"/>
    </row>
    <row r="62" spans="1:12" x14ac:dyDescent="0.2">
      <c r="A62" s="247"/>
      <c r="B62" s="232"/>
      <c r="C62" s="182"/>
      <c r="D62" s="182"/>
      <c r="E62" s="182"/>
      <c r="F62" s="182"/>
      <c r="G62" s="182"/>
      <c r="H62" s="142"/>
      <c r="I62" s="182"/>
      <c r="J62" s="182"/>
      <c r="K62" s="182"/>
      <c r="L62" s="182"/>
    </row>
    <row r="63" spans="1:12" x14ac:dyDescent="0.2">
      <c r="A63" s="499"/>
      <c r="B63" s="500"/>
      <c r="C63" s="500"/>
      <c r="D63" s="500"/>
      <c r="E63" s="500"/>
      <c r="F63" s="500"/>
      <c r="G63" s="500"/>
      <c r="H63" s="500"/>
      <c r="I63" s="500"/>
      <c r="J63" s="500"/>
      <c r="K63" s="500"/>
      <c r="L63" s="500"/>
    </row>
    <row r="64" spans="1:12" x14ac:dyDescent="0.2">
      <c r="A64" s="500"/>
      <c r="B64" s="500"/>
      <c r="C64" s="500"/>
      <c r="D64" s="500"/>
      <c r="E64" s="500"/>
      <c r="F64" s="500"/>
      <c r="G64" s="500"/>
      <c r="H64" s="500"/>
      <c r="I64" s="500"/>
      <c r="J64" s="500"/>
      <c r="K64" s="500"/>
      <c r="L64" s="500"/>
    </row>
    <row r="65" spans="1:12" x14ac:dyDescent="0.2">
      <c r="A65" s="500"/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</row>
    <row r="66" spans="1:12" x14ac:dyDescent="0.2">
      <c r="A66" s="500"/>
      <c r="B66" s="500"/>
      <c r="C66" s="500"/>
      <c r="D66" s="500"/>
      <c r="E66" s="500"/>
      <c r="F66" s="500"/>
      <c r="G66" s="500"/>
      <c r="H66" s="500"/>
      <c r="I66" s="500"/>
      <c r="J66" s="500"/>
      <c r="K66" s="500"/>
      <c r="L66" s="500"/>
    </row>
    <row r="67" spans="1:12" x14ac:dyDescent="0.2">
      <c r="A67" s="500"/>
      <c r="B67" s="500"/>
      <c r="C67" s="500"/>
      <c r="D67" s="500"/>
      <c r="E67" s="500"/>
      <c r="F67" s="500"/>
      <c r="G67" s="500"/>
      <c r="H67" s="500"/>
      <c r="I67" s="500"/>
      <c r="J67" s="500"/>
      <c r="K67" s="500"/>
      <c r="L67" s="500"/>
    </row>
    <row r="68" spans="1:12" x14ac:dyDescent="0.2">
      <c r="A68" s="500"/>
      <c r="B68" s="500"/>
      <c r="C68" s="500"/>
      <c r="D68" s="500"/>
      <c r="E68" s="500"/>
      <c r="F68" s="500"/>
      <c r="G68" s="500"/>
      <c r="H68" s="500"/>
      <c r="I68" s="500"/>
      <c r="J68" s="500"/>
      <c r="K68" s="500"/>
      <c r="L68" s="500"/>
    </row>
    <row r="69" spans="1:12" x14ac:dyDescent="0.2">
      <c r="A69" s="500"/>
      <c r="B69" s="500"/>
      <c r="C69" s="500"/>
      <c r="D69" s="500"/>
      <c r="E69" s="500"/>
      <c r="F69" s="500"/>
      <c r="G69" s="500"/>
      <c r="H69" s="500"/>
      <c r="I69" s="500"/>
      <c r="J69" s="500"/>
      <c r="K69" s="500"/>
      <c r="L69" s="500"/>
    </row>
    <row r="70" spans="1:12" x14ac:dyDescent="0.2">
      <c r="A70" s="500"/>
      <c r="B70" s="500"/>
      <c r="C70" s="500"/>
      <c r="D70" s="500"/>
      <c r="E70" s="500"/>
      <c r="F70" s="500"/>
      <c r="G70" s="500"/>
      <c r="H70" s="500"/>
      <c r="I70" s="500"/>
      <c r="J70" s="500"/>
      <c r="K70" s="500"/>
      <c r="L70" s="500"/>
    </row>
    <row r="71" spans="1:12" x14ac:dyDescent="0.2">
      <c r="A71" s="500"/>
      <c r="B71" s="500"/>
      <c r="C71" s="500"/>
      <c r="D71" s="500"/>
      <c r="E71" s="500"/>
      <c r="F71" s="500"/>
      <c r="G71" s="500"/>
      <c r="H71" s="500"/>
      <c r="I71" s="500"/>
      <c r="J71" s="500"/>
      <c r="K71" s="500"/>
      <c r="L71" s="500"/>
    </row>
    <row r="72" spans="1:12" x14ac:dyDescent="0.2">
      <c r="A72" s="500"/>
      <c r="B72" s="500"/>
      <c r="C72" s="500"/>
      <c r="D72" s="500"/>
      <c r="E72" s="500"/>
      <c r="F72" s="500"/>
      <c r="G72" s="500"/>
      <c r="H72" s="500"/>
      <c r="I72" s="500"/>
      <c r="J72" s="500"/>
      <c r="K72" s="500"/>
      <c r="L72" s="500"/>
    </row>
    <row r="73" spans="1:12" x14ac:dyDescent="0.2">
      <c r="A73" s="500"/>
      <c r="B73" s="500"/>
      <c r="C73" s="500"/>
      <c r="D73" s="500"/>
      <c r="E73" s="500"/>
      <c r="F73" s="500"/>
      <c r="G73" s="500"/>
      <c r="H73" s="500"/>
      <c r="I73" s="500"/>
      <c r="J73" s="500"/>
      <c r="K73" s="500"/>
      <c r="L73" s="500"/>
    </row>
    <row r="74" spans="1:12" x14ac:dyDescent="0.2">
      <c r="A74" s="500"/>
      <c r="B74" s="500"/>
      <c r="C74" s="500"/>
      <c r="D74" s="500"/>
      <c r="E74" s="500"/>
      <c r="F74" s="500"/>
      <c r="G74" s="500"/>
      <c r="H74" s="500"/>
      <c r="I74" s="500"/>
      <c r="J74" s="500"/>
      <c r="K74" s="500"/>
      <c r="L74" s="500"/>
    </row>
    <row r="75" spans="1:12" x14ac:dyDescent="0.2">
      <c r="A75" s="500"/>
      <c r="B75" s="500"/>
      <c r="C75" s="500"/>
      <c r="D75" s="500"/>
      <c r="E75" s="500"/>
      <c r="F75" s="500"/>
      <c r="G75" s="500"/>
      <c r="H75" s="500"/>
      <c r="I75" s="500"/>
      <c r="J75" s="500"/>
      <c r="K75" s="500"/>
      <c r="L75" s="500"/>
    </row>
    <row r="76" spans="1:12" x14ac:dyDescent="0.2">
      <c r="A76" s="500"/>
      <c r="B76" s="500"/>
      <c r="C76" s="500"/>
      <c r="D76" s="500"/>
      <c r="E76" s="500"/>
      <c r="F76" s="500"/>
      <c r="G76" s="500"/>
      <c r="H76" s="500"/>
      <c r="I76" s="500"/>
      <c r="J76" s="500"/>
      <c r="K76" s="500"/>
      <c r="L76" s="500"/>
    </row>
    <row r="77" spans="1:12" x14ac:dyDescent="0.2">
      <c r="A77" s="500"/>
      <c r="B77" s="500"/>
      <c r="C77" s="500"/>
      <c r="D77" s="500"/>
      <c r="E77" s="500"/>
      <c r="F77" s="500"/>
      <c r="G77" s="500"/>
      <c r="H77" s="500"/>
      <c r="I77" s="500"/>
      <c r="J77" s="500"/>
      <c r="K77" s="500"/>
      <c r="L77" s="500"/>
    </row>
    <row r="78" spans="1:12" x14ac:dyDescent="0.2">
      <c r="A78" s="500"/>
      <c r="B78" s="500"/>
      <c r="C78" s="500"/>
      <c r="D78" s="500"/>
      <c r="E78" s="500"/>
      <c r="F78" s="500"/>
      <c r="G78" s="500"/>
      <c r="H78" s="500"/>
      <c r="I78" s="500"/>
      <c r="J78" s="500"/>
      <c r="K78" s="500"/>
      <c r="L78" s="500"/>
    </row>
    <row r="79" spans="1:12" x14ac:dyDescent="0.2">
      <c r="A79" s="500"/>
      <c r="B79" s="500"/>
      <c r="C79" s="500"/>
      <c r="D79" s="500"/>
      <c r="E79" s="500"/>
      <c r="F79" s="500"/>
      <c r="G79" s="500"/>
      <c r="H79" s="500"/>
      <c r="I79" s="500"/>
      <c r="J79" s="500"/>
      <c r="K79" s="500"/>
      <c r="L79" s="500"/>
    </row>
    <row r="80" spans="1:12" x14ac:dyDescent="0.2">
      <c r="A80" s="500"/>
      <c r="B80" s="500"/>
      <c r="C80" s="500"/>
      <c r="D80" s="500"/>
      <c r="E80" s="500"/>
      <c r="F80" s="500"/>
      <c r="G80" s="500"/>
      <c r="H80" s="500"/>
      <c r="I80" s="500"/>
      <c r="J80" s="500"/>
      <c r="K80" s="500"/>
      <c r="L80" s="500"/>
    </row>
    <row r="81" spans="1:12" x14ac:dyDescent="0.2">
      <c r="A81" s="500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</row>
    <row r="82" spans="1:12" x14ac:dyDescent="0.2">
      <c r="A82" s="500"/>
      <c r="B82" s="500"/>
      <c r="C82" s="500"/>
      <c r="D82" s="500"/>
      <c r="E82" s="500"/>
      <c r="F82" s="500"/>
      <c r="G82" s="500"/>
      <c r="H82" s="500"/>
      <c r="I82" s="500"/>
      <c r="J82" s="500"/>
      <c r="K82" s="500"/>
      <c r="L82" s="500"/>
    </row>
    <row r="83" spans="1:12" x14ac:dyDescent="0.2">
      <c r="A83" s="500"/>
      <c r="B83" s="500"/>
      <c r="C83" s="500"/>
      <c r="D83" s="500"/>
      <c r="E83" s="500"/>
      <c r="F83" s="500"/>
      <c r="G83" s="500"/>
      <c r="H83" s="500"/>
      <c r="I83" s="500"/>
      <c r="J83" s="500"/>
      <c r="K83" s="500"/>
      <c r="L83" s="500"/>
    </row>
    <row r="84" spans="1:12" x14ac:dyDescent="0.2">
      <c r="A84" s="500"/>
      <c r="B84" s="500"/>
      <c r="C84" s="500"/>
      <c r="D84" s="500"/>
      <c r="E84" s="500"/>
      <c r="F84" s="500"/>
      <c r="G84" s="500"/>
      <c r="H84" s="500"/>
      <c r="I84" s="500"/>
      <c r="J84" s="500"/>
      <c r="K84" s="500"/>
      <c r="L84" s="500"/>
    </row>
    <row r="85" spans="1:12" x14ac:dyDescent="0.2">
      <c r="A85" s="500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</row>
    <row r="86" spans="1:12" x14ac:dyDescent="0.2">
      <c r="A86" s="500"/>
      <c r="B86" s="500"/>
      <c r="C86" s="500"/>
      <c r="D86" s="500"/>
      <c r="E86" s="500"/>
      <c r="F86" s="500"/>
      <c r="G86" s="500"/>
      <c r="H86" s="500"/>
      <c r="I86" s="500"/>
      <c r="J86" s="500"/>
      <c r="K86" s="500"/>
      <c r="L86" s="500"/>
    </row>
    <row r="87" spans="1:12" x14ac:dyDescent="0.2">
      <c r="A87" s="500"/>
      <c r="B87" s="500"/>
      <c r="C87" s="500"/>
      <c r="D87" s="500"/>
      <c r="E87" s="500"/>
      <c r="F87" s="500"/>
      <c r="G87" s="500"/>
      <c r="H87" s="500"/>
      <c r="I87" s="500"/>
      <c r="J87" s="500"/>
      <c r="K87" s="500"/>
      <c r="L87" s="500"/>
    </row>
    <row r="88" spans="1:12" x14ac:dyDescent="0.2">
      <c r="A88" s="500"/>
      <c r="B88" s="500"/>
      <c r="C88" s="500"/>
      <c r="D88" s="500"/>
      <c r="E88" s="500"/>
      <c r="F88" s="500"/>
      <c r="G88" s="500"/>
      <c r="H88" s="500"/>
      <c r="I88" s="500"/>
      <c r="J88" s="500"/>
      <c r="K88" s="500"/>
      <c r="L88" s="500"/>
    </row>
    <row r="89" spans="1:12" x14ac:dyDescent="0.2">
      <c r="A89" s="500"/>
      <c r="B89" s="500"/>
      <c r="C89" s="500"/>
      <c r="D89" s="500"/>
      <c r="E89" s="500"/>
      <c r="F89" s="500"/>
      <c r="G89" s="500"/>
      <c r="H89" s="500"/>
      <c r="I89" s="500"/>
      <c r="J89" s="500"/>
      <c r="K89" s="500"/>
      <c r="L89" s="500"/>
    </row>
    <row r="90" spans="1:12" x14ac:dyDescent="0.2">
      <c r="A90" s="500"/>
      <c r="B90" s="500"/>
      <c r="C90" s="500"/>
      <c r="D90" s="500"/>
      <c r="E90" s="500"/>
      <c r="F90" s="500"/>
      <c r="G90" s="500"/>
      <c r="H90" s="500"/>
      <c r="I90" s="500"/>
      <c r="J90" s="500"/>
      <c r="K90" s="500"/>
      <c r="L90" s="500"/>
    </row>
    <row r="91" spans="1:12" x14ac:dyDescent="0.2">
      <c r="A91" s="500"/>
      <c r="B91" s="500"/>
      <c r="C91" s="500"/>
      <c r="D91" s="500"/>
      <c r="E91" s="500"/>
      <c r="F91" s="500"/>
      <c r="G91" s="500"/>
      <c r="H91" s="500"/>
      <c r="I91" s="500"/>
      <c r="J91" s="500"/>
      <c r="K91" s="500"/>
      <c r="L91" s="500"/>
    </row>
    <row r="92" spans="1:12" x14ac:dyDescent="0.2">
      <c r="A92" s="500"/>
      <c r="B92" s="500"/>
      <c r="C92" s="500"/>
      <c r="D92" s="500"/>
      <c r="E92" s="500"/>
      <c r="F92" s="500"/>
      <c r="G92" s="500"/>
      <c r="H92" s="500"/>
      <c r="I92" s="500"/>
      <c r="J92" s="500"/>
      <c r="K92" s="500"/>
      <c r="L92" s="500"/>
    </row>
    <row r="93" spans="1:12" x14ac:dyDescent="0.2">
      <c r="A93" s="500"/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</row>
    <row r="94" spans="1:12" x14ac:dyDescent="0.2">
      <c r="A94" s="500"/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</row>
    <row r="95" spans="1:12" x14ac:dyDescent="0.2">
      <c r="A95" s="500"/>
      <c r="B95" s="500"/>
      <c r="C95" s="500"/>
      <c r="D95" s="500"/>
      <c r="E95" s="500"/>
      <c r="F95" s="500"/>
      <c r="G95" s="500"/>
      <c r="H95" s="500"/>
      <c r="I95" s="500"/>
      <c r="J95" s="500"/>
      <c r="K95" s="500"/>
      <c r="L95" s="500"/>
    </row>
    <row r="96" spans="1:12" x14ac:dyDescent="0.2">
      <c r="A96" s="500"/>
      <c r="B96" s="500"/>
      <c r="C96" s="500"/>
      <c r="D96" s="500"/>
      <c r="E96" s="500"/>
      <c r="F96" s="500"/>
      <c r="G96" s="500"/>
      <c r="H96" s="500"/>
      <c r="I96" s="500"/>
      <c r="J96" s="500"/>
      <c r="K96" s="500"/>
      <c r="L96" s="500"/>
    </row>
    <row r="97" spans="1:12" x14ac:dyDescent="0.2">
      <c r="A97" s="500"/>
      <c r="B97" s="500"/>
      <c r="C97" s="500"/>
      <c r="D97" s="500"/>
      <c r="E97" s="500"/>
      <c r="F97" s="500"/>
      <c r="G97" s="500"/>
      <c r="H97" s="500"/>
      <c r="I97" s="500"/>
      <c r="J97" s="500"/>
      <c r="K97" s="500"/>
      <c r="L97" s="500"/>
    </row>
    <row r="98" spans="1:12" x14ac:dyDescent="0.2">
      <c r="A98" s="500"/>
      <c r="B98" s="500"/>
      <c r="C98" s="500"/>
      <c r="D98" s="500"/>
      <c r="E98" s="500"/>
      <c r="F98" s="500"/>
      <c r="G98" s="500"/>
      <c r="H98" s="500"/>
      <c r="I98" s="500"/>
      <c r="J98" s="500"/>
      <c r="K98" s="500"/>
      <c r="L98" s="500"/>
    </row>
    <row r="99" spans="1:12" x14ac:dyDescent="0.2">
      <c r="A99" s="500"/>
      <c r="B99" s="500"/>
      <c r="C99" s="500"/>
      <c r="D99" s="500"/>
      <c r="E99" s="500"/>
      <c r="F99" s="500"/>
      <c r="G99" s="500"/>
      <c r="H99" s="500"/>
      <c r="I99" s="500"/>
      <c r="J99" s="500"/>
      <c r="K99" s="500"/>
      <c r="L99" s="500"/>
    </row>
    <row r="100" spans="1:12" x14ac:dyDescent="0.2">
      <c r="A100" s="246"/>
      <c r="B100" s="232"/>
      <c r="C100" s="182"/>
      <c r="D100" s="182"/>
      <c r="E100" s="182"/>
      <c r="F100" s="182"/>
      <c r="G100" s="182"/>
      <c r="H100" s="142"/>
      <c r="I100" s="182"/>
      <c r="J100" s="182"/>
      <c r="K100" s="182"/>
      <c r="L100" s="182"/>
    </row>
    <row r="101" spans="1:12" x14ac:dyDescent="0.2">
      <c r="A101" s="248"/>
      <c r="B101" s="186"/>
      <c r="C101" s="182"/>
      <c r="D101" s="182"/>
      <c r="E101" s="182"/>
      <c r="F101" s="182"/>
      <c r="G101" s="182"/>
      <c r="H101" s="142"/>
      <c r="I101" s="182"/>
      <c r="J101" s="182"/>
      <c r="K101" s="182"/>
      <c r="L101" s="182"/>
    </row>
    <row r="102" spans="1:12" x14ac:dyDescent="0.2">
      <c r="A102" s="246"/>
      <c r="B102" s="249"/>
      <c r="C102" s="182"/>
      <c r="D102" s="182"/>
      <c r="E102" s="182"/>
      <c r="F102" s="182"/>
      <c r="G102" s="182"/>
      <c r="H102" s="142"/>
      <c r="I102" s="182"/>
      <c r="J102" s="182"/>
      <c r="K102" s="182"/>
      <c r="L102" s="182"/>
    </row>
    <row r="103" spans="1:12" x14ac:dyDescent="0.2">
      <c r="A103" s="247"/>
      <c r="B103" s="249"/>
      <c r="C103" s="182"/>
      <c r="D103" s="182"/>
      <c r="E103" s="182"/>
      <c r="F103" s="182"/>
      <c r="G103" s="182"/>
      <c r="H103" s="142"/>
      <c r="I103" s="182"/>
      <c r="J103" s="182"/>
      <c r="K103" s="182"/>
      <c r="L103" s="182"/>
    </row>
  </sheetData>
  <sheetProtection password="D5CF" sheet="1" objects="1" scenarios="1"/>
  <mergeCells count="7">
    <mergeCell ref="L2:L3"/>
    <mergeCell ref="A14:L14"/>
    <mergeCell ref="A63:L99"/>
    <mergeCell ref="A53:L53"/>
    <mergeCell ref="A15:L51"/>
    <mergeCell ref="F5:I5"/>
    <mergeCell ref="C8:E8"/>
  </mergeCells>
  <phoneticPr fontId="0" type="noConversion"/>
  <dataValidations count="1">
    <dataValidation type="list" allowBlank="1" showInputMessage="1" showErrorMessage="1" sqref="K58">
      <formula1>"Sim, Não"</formula1>
    </dataValidation>
  </dataValidations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view="pageBreakPreview" zoomScale="75" zoomScaleNormal="75" zoomScaleSheetLayoutView="75" workbookViewId="0">
      <selection activeCell="L4" sqref="L4"/>
    </sheetView>
  </sheetViews>
  <sheetFormatPr defaultRowHeight="12.75" x14ac:dyDescent="0.2"/>
  <cols>
    <col min="2" max="2" width="10.85546875" customWidth="1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s="136" customFormat="1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s="136" customFormat="1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s="136" customFormat="1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s="136" customFormat="1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s="136" customFormat="1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s="136" customFormat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12" t="s">
        <v>251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312" t="s">
        <v>267</v>
      </c>
      <c r="B12" s="3"/>
      <c r="C12" s="3"/>
      <c r="D12" s="3"/>
      <c r="E12" s="3"/>
      <c r="F12" s="3"/>
      <c r="G12" s="3"/>
      <c r="H12" s="3"/>
      <c r="I12" s="3"/>
      <c r="J12" s="7"/>
      <c r="K12" s="7"/>
      <c r="L12" s="3"/>
    </row>
    <row r="13" spans="1: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">
      <c r="A14" s="178" t="s">
        <v>175</v>
      </c>
      <c r="B14" s="178"/>
      <c r="C14" s="408" t="str">
        <f>IF('1.Identificacao'!C20:E20=0," ",'1.Identificacao'!C20:E20)</f>
        <v xml:space="preserve"> </v>
      </c>
      <c r="D14" s="407"/>
      <c r="E14" s="407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">
      <c r="A16" s="3" t="s">
        <v>278</v>
      </c>
      <c r="B16" s="3"/>
      <c r="C16" s="3"/>
      <c r="D16" s="3"/>
      <c r="E16" s="3"/>
      <c r="F16" s="459"/>
      <c r="G16" s="464"/>
      <c r="H16" s="465"/>
      <c r="I16" s="3"/>
      <c r="J16" s="3"/>
      <c r="K16" s="3"/>
      <c r="L16" s="3"/>
    </row>
    <row r="17" spans="1:12" x14ac:dyDescent="0.2">
      <c r="A17" s="3"/>
      <c r="B17" s="7"/>
      <c r="C17" s="9"/>
      <c r="D17" s="33"/>
      <c r="E17" s="3"/>
      <c r="F17" s="3"/>
      <c r="G17" s="3"/>
      <c r="H17" s="3"/>
      <c r="I17" s="3"/>
      <c r="J17" s="3"/>
      <c r="K17" s="7"/>
      <c r="L17" s="7"/>
    </row>
    <row r="18" spans="1:12" x14ac:dyDescent="0.2">
      <c r="A18" s="3" t="s">
        <v>282</v>
      </c>
      <c r="B18" s="3"/>
      <c r="C18" s="3"/>
      <c r="D18" s="3"/>
      <c r="E18" s="3"/>
      <c r="F18" s="3"/>
      <c r="G18" s="3"/>
      <c r="I18" s="300"/>
      <c r="J18" s="3"/>
      <c r="K18" s="11"/>
      <c r="L18" s="371"/>
    </row>
    <row r="19" spans="1:12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 t="s">
        <v>283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502"/>
      <c r="B21" s="503"/>
      <c r="C21" s="503"/>
      <c r="D21" s="503"/>
      <c r="E21" s="503"/>
      <c r="F21" s="503"/>
      <c r="G21" s="503"/>
      <c r="H21" s="503"/>
      <c r="I21" s="503"/>
      <c r="J21" s="503"/>
      <c r="K21" s="503"/>
      <c r="L21" s="503"/>
    </row>
    <row r="22" spans="1:12" x14ac:dyDescent="0.2">
      <c r="A22" s="502"/>
      <c r="B22" s="503"/>
      <c r="C22" s="503"/>
      <c r="D22" s="503"/>
      <c r="E22" s="503"/>
      <c r="F22" s="503"/>
      <c r="G22" s="503"/>
      <c r="H22" s="503"/>
      <c r="I22" s="503"/>
      <c r="J22" s="503"/>
      <c r="K22" s="503"/>
      <c r="L22" s="503"/>
    </row>
    <row r="23" spans="1:12" x14ac:dyDescent="0.2">
      <c r="A23" s="502"/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</row>
    <row r="24" spans="1:12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">
      <c r="A25" s="518"/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</row>
    <row r="26" spans="1:12" x14ac:dyDescent="0.2">
      <c r="A26" s="518"/>
      <c r="B26" s="518"/>
      <c r="C26" s="518"/>
      <c r="D26" s="518"/>
      <c r="E26" s="518"/>
      <c r="F26" s="518"/>
      <c r="G26" s="518"/>
      <c r="H26" s="518"/>
      <c r="I26" s="518"/>
      <c r="J26" s="518"/>
      <c r="K26" s="518"/>
      <c r="L26" s="518"/>
    </row>
    <row r="27" spans="1:12" x14ac:dyDescent="0.2">
      <c r="A27" s="518"/>
      <c r="B27" s="518"/>
      <c r="C27" s="518"/>
      <c r="D27" s="518"/>
      <c r="E27" s="518"/>
      <c r="F27" s="518"/>
      <c r="G27" s="518"/>
      <c r="H27" s="518"/>
      <c r="I27" s="518"/>
      <c r="J27" s="518"/>
      <c r="K27" s="518"/>
      <c r="L27" s="518"/>
    </row>
    <row r="28" spans="1:12" x14ac:dyDescent="0.2">
      <c r="A28" s="518"/>
      <c r="B28" s="518"/>
      <c r="C28" s="518"/>
      <c r="D28" s="518"/>
      <c r="E28" s="518"/>
      <c r="F28" s="518"/>
      <c r="G28" s="518"/>
      <c r="H28" s="518"/>
      <c r="I28" s="518"/>
      <c r="J28" s="518"/>
      <c r="K28" s="518"/>
      <c r="L28" s="518"/>
    </row>
    <row r="29" spans="1:12" x14ac:dyDescent="0.2">
      <c r="A29" s="518"/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</row>
    <row r="30" spans="1:12" x14ac:dyDescent="0.2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</row>
    <row r="31" spans="1:12" x14ac:dyDescent="0.2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</row>
    <row r="32" spans="1:12" x14ac:dyDescent="0.2">
      <c r="A32" s="518"/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518"/>
    </row>
    <row r="33" spans="1:12" x14ac:dyDescent="0.2">
      <c r="A33" s="518"/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</row>
    <row r="34" spans="1:12" x14ac:dyDescent="0.2">
      <c r="A34" s="518"/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</row>
    <row r="35" spans="1:12" x14ac:dyDescent="0.2">
      <c r="A35" s="518"/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</row>
    <row r="36" spans="1:12" x14ac:dyDescent="0.2">
      <c r="A36" s="518"/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</row>
    <row r="37" spans="1:12" x14ac:dyDescent="0.2">
      <c r="A37" s="518"/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</row>
    <row r="38" spans="1:12" x14ac:dyDescent="0.2">
      <c r="A38" s="518"/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</row>
    <row r="39" spans="1:12" x14ac:dyDescent="0.2">
      <c r="A39" s="518"/>
      <c r="B39" s="518"/>
      <c r="C39" s="518"/>
      <c r="D39" s="518"/>
      <c r="E39" s="518"/>
      <c r="F39" s="518"/>
      <c r="G39" s="518"/>
      <c r="H39" s="518"/>
      <c r="I39" s="518"/>
      <c r="J39" s="518"/>
      <c r="K39" s="518"/>
      <c r="L39" s="518"/>
    </row>
    <row r="40" spans="1:12" x14ac:dyDescent="0.2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</row>
    <row r="41" spans="1:12" x14ac:dyDescent="0.2">
      <c r="A41" s="518"/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</row>
    <row r="42" spans="1:12" x14ac:dyDescent="0.2">
      <c r="A42" s="518"/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</row>
    <row r="43" spans="1:12" x14ac:dyDescent="0.2">
      <c r="A43" s="518"/>
      <c r="B43" s="518"/>
      <c r="C43" s="518"/>
      <c r="D43" s="518"/>
      <c r="E43" s="518"/>
      <c r="F43" s="518"/>
      <c r="G43" s="518"/>
      <c r="H43" s="518"/>
      <c r="I43" s="518"/>
      <c r="J43" s="518"/>
      <c r="K43" s="518"/>
      <c r="L43" s="518"/>
    </row>
    <row r="44" spans="1:12" x14ac:dyDescent="0.2">
      <c r="A44" s="518"/>
      <c r="B44" s="518"/>
      <c r="C44" s="518"/>
      <c r="D44" s="518"/>
      <c r="E44" s="518"/>
      <c r="F44" s="518"/>
      <c r="G44" s="518"/>
      <c r="H44" s="518"/>
      <c r="I44" s="518"/>
      <c r="J44" s="518"/>
      <c r="K44" s="518"/>
      <c r="L44" s="518"/>
    </row>
    <row r="45" spans="1:12" x14ac:dyDescent="0.2">
      <c r="A45" s="518"/>
      <c r="B45" s="518"/>
      <c r="C45" s="518"/>
      <c r="D45" s="518"/>
      <c r="E45" s="518"/>
      <c r="F45" s="518"/>
      <c r="G45" s="518"/>
      <c r="H45" s="518"/>
      <c r="I45" s="518"/>
      <c r="J45" s="518"/>
      <c r="K45" s="518"/>
      <c r="L45" s="518"/>
    </row>
    <row r="46" spans="1:12" x14ac:dyDescent="0.2">
      <c r="A46" s="518"/>
      <c r="B46" s="518"/>
      <c r="C46" s="518"/>
      <c r="D46" s="518"/>
      <c r="E46" s="518"/>
      <c r="F46" s="518"/>
      <c r="G46" s="518"/>
      <c r="H46" s="518"/>
      <c r="I46" s="518"/>
      <c r="J46" s="518"/>
      <c r="K46" s="518"/>
      <c r="L46" s="518"/>
    </row>
    <row r="47" spans="1:12" x14ac:dyDescent="0.2">
      <c r="A47" s="518"/>
      <c r="B47" s="518"/>
      <c r="C47" s="518"/>
      <c r="D47" s="518"/>
      <c r="E47" s="518"/>
      <c r="F47" s="518"/>
      <c r="G47" s="518"/>
      <c r="H47" s="518"/>
      <c r="I47" s="518"/>
      <c r="J47" s="518"/>
      <c r="K47" s="518"/>
      <c r="L47" s="518"/>
    </row>
    <row r="48" spans="1:12" x14ac:dyDescent="0.2">
      <c r="A48" s="518"/>
      <c r="B48" s="518"/>
      <c r="C48" s="518"/>
      <c r="D48" s="518"/>
      <c r="E48" s="518"/>
      <c r="F48" s="518"/>
      <c r="G48" s="518"/>
      <c r="H48" s="518"/>
      <c r="I48" s="518"/>
      <c r="J48" s="518"/>
      <c r="K48" s="518"/>
      <c r="L48" s="518"/>
    </row>
    <row r="49" spans="1:12" x14ac:dyDescent="0.2">
      <c r="A49" s="518"/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</row>
    <row r="50" spans="1:12" x14ac:dyDescent="0.2">
      <c r="A50" s="518"/>
      <c r="B50" s="518"/>
      <c r="C50" s="518"/>
      <c r="D50" s="518"/>
      <c r="E50" s="518"/>
      <c r="F50" s="518"/>
      <c r="G50" s="518"/>
      <c r="H50" s="518"/>
      <c r="I50" s="518"/>
      <c r="J50" s="518"/>
      <c r="K50" s="518"/>
      <c r="L50" s="518"/>
    </row>
    <row r="51" spans="1:12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</row>
    <row r="52" spans="1:12" x14ac:dyDescent="0.2">
      <c r="A52" s="132"/>
      <c r="B52" s="510"/>
      <c r="C52" s="511"/>
      <c r="D52" s="511"/>
      <c r="E52" s="511"/>
      <c r="F52" s="511"/>
      <c r="G52" s="511"/>
      <c r="H52" s="511"/>
      <c r="I52" s="511"/>
      <c r="J52" s="511"/>
      <c r="K52" s="511"/>
      <c r="L52" s="511"/>
    </row>
    <row r="53" spans="1:12" x14ac:dyDescent="0.2">
      <c r="A53" s="89"/>
      <c r="B53" s="510"/>
      <c r="C53" s="511"/>
      <c r="D53" s="511"/>
      <c r="E53" s="511"/>
      <c r="F53" s="511"/>
      <c r="G53" s="511"/>
      <c r="H53" s="511"/>
      <c r="I53" s="511"/>
      <c r="J53" s="511"/>
      <c r="K53" s="511"/>
      <c r="L53" s="511"/>
    </row>
    <row r="54" spans="1:12" x14ac:dyDescent="0.2">
      <c r="A54" s="89"/>
      <c r="B54" s="368"/>
      <c r="C54" s="367"/>
      <c r="D54" s="367"/>
      <c r="E54" s="367"/>
      <c r="F54" s="367"/>
      <c r="G54" s="367"/>
      <c r="H54" s="367"/>
      <c r="I54" s="367"/>
      <c r="J54" s="367"/>
      <c r="K54" s="367"/>
      <c r="L54" s="367"/>
    </row>
    <row r="55" spans="1:12" x14ac:dyDescent="0.2">
      <c r="A55" s="89"/>
      <c r="B55" s="368"/>
      <c r="C55" s="367"/>
      <c r="D55" s="367"/>
      <c r="E55" s="367"/>
      <c r="F55" s="367"/>
      <c r="G55" s="367"/>
      <c r="H55" s="367"/>
      <c r="I55" s="367"/>
      <c r="J55" s="367"/>
      <c r="K55" s="367"/>
      <c r="L55" s="367"/>
    </row>
    <row r="56" spans="1:12" x14ac:dyDescent="0.2">
      <c r="A56" s="89"/>
      <c r="B56" s="368"/>
      <c r="C56" s="367"/>
      <c r="D56" s="367"/>
      <c r="E56" s="367"/>
      <c r="F56" s="367"/>
      <c r="G56" s="367"/>
      <c r="H56" s="367"/>
      <c r="I56" s="367"/>
      <c r="J56" s="367"/>
      <c r="K56" s="367"/>
      <c r="L56" s="367"/>
    </row>
    <row r="57" spans="1:12" x14ac:dyDescent="0.2">
      <c r="A57" s="89"/>
      <c r="B57" s="368"/>
      <c r="C57" s="367"/>
      <c r="D57" s="367"/>
      <c r="E57" s="367"/>
      <c r="F57" s="367"/>
      <c r="G57" s="367"/>
      <c r="H57" s="367"/>
      <c r="I57" s="367"/>
      <c r="J57" s="367"/>
      <c r="K57" s="367"/>
      <c r="L57" s="367"/>
    </row>
    <row r="58" spans="1:12" x14ac:dyDescent="0.2">
      <c r="A58" s="89"/>
      <c r="B58" s="368"/>
      <c r="C58" s="367"/>
      <c r="D58" s="367"/>
      <c r="E58" s="367"/>
      <c r="F58" s="367"/>
      <c r="G58" s="367"/>
      <c r="H58" s="367"/>
      <c r="I58" s="367"/>
      <c r="J58" s="367"/>
      <c r="K58" s="367"/>
      <c r="L58" s="367"/>
    </row>
    <row r="59" spans="1:12" x14ac:dyDescent="0.2">
      <c r="A59" s="89"/>
      <c r="B59" s="368"/>
      <c r="C59" s="367"/>
      <c r="D59" s="367"/>
      <c r="E59" s="367"/>
      <c r="F59" s="367"/>
      <c r="G59" s="367"/>
      <c r="H59" s="367"/>
      <c r="I59" s="367"/>
      <c r="J59" s="367"/>
      <c r="K59" s="367"/>
      <c r="L59" s="367"/>
    </row>
    <row r="60" spans="1:12" x14ac:dyDescent="0.2">
      <c r="A60" s="3"/>
      <c r="B60" s="106"/>
      <c r="C60" s="105"/>
      <c r="D60" s="105"/>
      <c r="E60" s="105"/>
      <c r="F60" s="105"/>
      <c r="G60" s="105"/>
      <c r="H60" s="105"/>
      <c r="I60" s="105"/>
      <c r="J60" s="105"/>
      <c r="K60" s="105"/>
      <c r="L60" s="105"/>
    </row>
    <row r="61" spans="1:12" x14ac:dyDescent="0.2">
      <c r="A61" s="3"/>
      <c r="B61" s="106"/>
      <c r="C61" s="105"/>
      <c r="D61" s="105"/>
      <c r="E61" s="105"/>
      <c r="F61" s="105"/>
      <c r="G61" s="105"/>
      <c r="H61" s="105"/>
      <c r="I61" s="105"/>
      <c r="J61" s="105"/>
      <c r="K61" s="105"/>
      <c r="L61" s="105"/>
    </row>
    <row r="62" spans="1:12" x14ac:dyDescent="0.2">
      <c r="A62" s="3" t="s">
        <v>194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">
      <c r="A64" s="3"/>
      <c r="B64" s="3"/>
      <c r="C64" s="504" t="s">
        <v>78</v>
      </c>
      <c r="D64" s="505"/>
      <c r="E64" s="508" t="s">
        <v>79</v>
      </c>
      <c r="F64" s="519" t="s">
        <v>82</v>
      </c>
      <c r="G64" s="521" t="s">
        <v>165</v>
      </c>
      <c r="H64" s="522"/>
      <c r="I64" s="522"/>
      <c r="J64" s="7"/>
      <c r="K64" s="3"/>
      <c r="L64" s="3"/>
    </row>
    <row r="65" spans="1:12" ht="25.5" x14ac:dyDescent="0.2">
      <c r="A65" s="3"/>
      <c r="B65" s="3"/>
      <c r="C65" s="506"/>
      <c r="D65" s="507"/>
      <c r="E65" s="509"/>
      <c r="F65" s="520"/>
      <c r="G65" s="20" t="s">
        <v>83</v>
      </c>
      <c r="H65" s="20" t="s">
        <v>179</v>
      </c>
      <c r="I65" s="453" t="s">
        <v>178</v>
      </c>
      <c r="J65" s="7"/>
      <c r="K65" s="3"/>
      <c r="L65" s="3"/>
    </row>
    <row r="66" spans="1:12" ht="15.75" x14ac:dyDescent="0.25">
      <c r="A66" s="3"/>
      <c r="B66" s="3"/>
      <c r="C66" s="21" t="s">
        <v>40</v>
      </c>
      <c r="D66" s="66"/>
      <c r="E66" s="31" t="s">
        <v>381</v>
      </c>
      <c r="F66" s="422"/>
      <c r="G66" s="420"/>
      <c r="H66" s="420"/>
      <c r="I66" s="421"/>
      <c r="J66" s="7"/>
      <c r="K66" s="3"/>
      <c r="L66" s="3"/>
    </row>
    <row r="67" spans="1:12" ht="13.5" x14ac:dyDescent="0.25">
      <c r="A67" s="3"/>
      <c r="B67" s="3"/>
      <c r="C67" s="7" t="s">
        <v>3</v>
      </c>
      <c r="D67" s="23"/>
      <c r="E67" s="31" t="s">
        <v>36</v>
      </c>
      <c r="F67" s="423"/>
      <c r="G67" s="420"/>
      <c r="H67" s="423"/>
      <c r="I67" s="423"/>
      <c r="J67" s="7"/>
      <c r="K67" s="3"/>
      <c r="L67" s="3"/>
    </row>
    <row r="68" spans="1:12" ht="13.5" x14ac:dyDescent="0.25">
      <c r="A68" s="3"/>
      <c r="B68" s="3"/>
      <c r="C68" s="7" t="s">
        <v>49</v>
      </c>
      <c r="D68" s="23"/>
      <c r="E68" s="31" t="s">
        <v>36</v>
      </c>
      <c r="F68" s="423"/>
      <c r="G68" s="420"/>
      <c r="H68" s="423"/>
      <c r="I68" s="423"/>
      <c r="J68" s="7"/>
      <c r="K68" s="3"/>
      <c r="L68" s="3"/>
    </row>
    <row r="69" spans="1:12" ht="13.5" x14ac:dyDescent="0.25">
      <c r="A69" s="3"/>
      <c r="B69" s="3"/>
      <c r="C69" s="24" t="s">
        <v>77</v>
      </c>
      <c r="D69" s="25"/>
      <c r="E69" s="32" t="s">
        <v>41</v>
      </c>
      <c r="F69" s="424"/>
      <c r="G69" s="425"/>
      <c r="H69" s="424"/>
      <c r="I69" s="424"/>
      <c r="J69" s="7"/>
      <c r="K69" s="3"/>
      <c r="L69" s="3"/>
    </row>
    <row r="70" spans="1:1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6.5" x14ac:dyDescent="0.3">
      <c r="A71" s="3" t="s">
        <v>280</v>
      </c>
      <c r="B71" s="426"/>
      <c r="D71" s="3" t="s">
        <v>281</v>
      </c>
      <c r="E71" s="426"/>
      <c r="F71" s="3"/>
      <c r="G71" s="523" t="s">
        <v>382</v>
      </c>
      <c r="H71" s="523"/>
      <c r="I71" s="524"/>
      <c r="J71" s="512"/>
      <c r="K71" s="513"/>
      <c r="L71" s="514"/>
    </row>
    <row r="72" spans="1:12" x14ac:dyDescent="0.2">
      <c r="A72" s="3"/>
      <c r="B72" s="3"/>
      <c r="C72" s="3"/>
      <c r="D72" s="3"/>
      <c r="E72" s="3"/>
      <c r="F72" s="3"/>
      <c r="G72" s="523"/>
      <c r="H72" s="523"/>
      <c r="I72" s="524"/>
      <c r="J72" s="515"/>
      <c r="K72" s="516"/>
      <c r="L72" s="517"/>
    </row>
    <row r="73" spans="1:12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A74" s="6" t="s">
        <v>268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A76" s="502"/>
      <c r="B76" s="503"/>
      <c r="C76" s="503"/>
      <c r="D76" s="503"/>
      <c r="E76" s="503"/>
      <c r="F76" s="503"/>
      <c r="G76" s="503"/>
      <c r="H76" s="503"/>
      <c r="I76" s="503"/>
      <c r="J76" s="503"/>
      <c r="K76" s="503"/>
      <c r="L76" s="503"/>
    </row>
    <row r="77" spans="1:12" x14ac:dyDescent="0.2">
      <c r="A77" s="525"/>
      <c r="B77" s="526"/>
      <c r="C77" s="526"/>
      <c r="D77" s="526"/>
      <c r="E77" s="526"/>
      <c r="F77" s="526"/>
      <c r="G77" s="526"/>
      <c r="H77" s="526"/>
      <c r="I77" s="526"/>
      <c r="J77" s="526"/>
      <c r="K77" s="526"/>
      <c r="L77" s="526"/>
    </row>
    <row r="78" spans="1:12" x14ac:dyDescent="0.2">
      <c r="A78" s="502"/>
      <c r="B78" s="503"/>
      <c r="C78" s="503"/>
      <c r="D78" s="503"/>
      <c r="E78" s="503"/>
      <c r="F78" s="503"/>
      <c r="G78" s="503"/>
      <c r="H78" s="503"/>
      <c r="I78" s="503"/>
      <c r="J78" s="503"/>
      <c r="K78" s="503"/>
      <c r="L78" s="503"/>
    </row>
    <row r="79" spans="1:12" x14ac:dyDescent="0.2">
      <c r="A79" s="502"/>
      <c r="B79" s="503"/>
      <c r="C79" s="503"/>
      <c r="D79" s="503"/>
      <c r="E79" s="503"/>
      <c r="F79" s="503"/>
      <c r="G79" s="503"/>
      <c r="H79" s="503"/>
      <c r="I79" s="503"/>
      <c r="J79" s="503"/>
      <c r="K79" s="503"/>
      <c r="L79" s="503"/>
    </row>
    <row r="80" spans="1:12" x14ac:dyDescent="0.2">
      <c r="A80" s="3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">
      <c r="A81" s="518"/>
      <c r="B81" s="518"/>
      <c r="C81" s="518"/>
      <c r="D81" s="518"/>
      <c r="E81" s="518"/>
      <c r="F81" s="518"/>
      <c r="G81" s="518"/>
      <c r="H81" s="518"/>
      <c r="I81" s="518"/>
      <c r="J81" s="518"/>
      <c r="K81" s="518"/>
      <c r="L81" s="518"/>
    </row>
    <row r="82" spans="1:12" x14ac:dyDescent="0.2">
      <c r="A82" s="518"/>
      <c r="B82" s="518"/>
      <c r="C82" s="518"/>
      <c r="D82" s="518"/>
      <c r="E82" s="518"/>
      <c r="F82" s="518"/>
      <c r="G82" s="518"/>
      <c r="H82" s="518"/>
      <c r="I82" s="518"/>
      <c r="J82" s="518"/>
      <c r="K82" s="518"/>
      <c r="L82" s="518"/>
    </row>
    <row r="83" spans="1:12" x14ac:dyDescent="0.2">
      <c r="A83" s="518"/>
      <c r="B83" s="518"/>
      <c r="C83" s="518"/>
      <c r="D83" s="518"/>
      <c r="E83" s="518"/>
      <c r="F83" s="518"/>
      <c r="G83" s="518"/>
      <c r="H83" s="518"/>
      <c r="I83" s="518"/>
      <c r="J83" s="518"/>
      <c r="K83" s="518"/>
      <c r="L83" s="518"/>
    </row>
    <row r="84" spans="1:12" x14ac:dyDescent="0.2">
      <c r="A84" s="518"/>
      <c r="B84" s="518"/>
      <c r="C84" s="518"/>
      <c r="D84" s="518"/>
      <c r="E84" s="518"/>
      <c r="F84" s="518"/>
      <c r="G84" s="518"/>
      <c r="H84" s="518"/>
      <c r="I84" s="518"/>
      <c r="J84" s="518"/>
      <c r="K84" s="518"/>
      <c r="L84" s="518"/>
    </row>
    <row r="85" spans="1:12" x14ac:dyDescent="0.2">
      <c r="A85" s="518"/>
      <c r="B85" s="518"/>
      <c r="C85" s="518"/>
      <c r="D85" s="518"/>
      <c r="E85" s="518"/>
      <c r="F85" s="518"/>
      <c r="G85" s="518"/>
      <c r="H85" s="518"/>
      <c r="I85" s="518"/>
      <c r="J85" s="518"/>
      <c r="K85" s="518"/>
      <c r="L85" s="518"/>
    </row>
    <row r="86" spans="1:12" x14ac:dyDescent="0.2">
      <c r="A86" s="518"/>
      <c r="B86" s="518"/>
      <c r="C86" s="518"/>
      <c r="D86" s="518"/>
      <c r="E86" s="518"/>
      <c r="F86" s="518"/>
      <c r="G86" s="518"/>
      <c r="H86" s="518"/>
      <c r="I86" s="518"/>
      <c r="J86" s="518"/>
      <c r="K86" s="518"/>
      <c r="L86" s="518"/>
    </row>
    <row r="87" spans="1:12" x14ac:dyDescent="0.2">
      <c r="A87" s="518"/>
      <c r="B87" s="518"/>
      <c r="C87" s="518"/>
      <c r="D87" s="518"/>
      <c r="E87" s="518"/>
      <c r="F87" s="518"/>
      <c r="G87" s="518"/>
      <c r="H87" s="518"/>
      <c r="I87" s="518"/>
      <c r="J87" s="518"/>
      <c r="K87" s="518"/>
      <c r="L87" s="518"/>
    </row>
    <row r="88" spans="1:12" x14ac:dyDescent="0.2">
      <c r="A88" s="518"/>
      <c r="B88" s="518"/>
      <c r="C88" s="518"/>
      <c r="D88" s="518"/>
      <c r="E88" s="518"/>
      <c r="F88" s="518"/>
      <c r="G88" s="518"/>
      <c r="H88" s="518"/>
      <c r="I88" s="518"/>
      <c r="J88" s="518"/>
      <c r="K88" s="518"/>
      <c r="L88" s="518"/>
    </row>
    <row r="89" spans="1:12" x14ac:dyDescent="0.2">
      <c r="A89" s="518"/>
      <c r="B89" s="518"/>
      <c r="C89" s="518"/>
      <c r="D89" s="518"/>
      <c r="E89" s="518"/>
      <c r="F89" s="518"/>
      <c r="G89" s="518"/>
      <c r="H89" s="518"/>
      <c r="I89" s="518"/>
      <c r="J89" s="518"/>
      <c r="K89" s="518"/>
      <c r="L89" s="518"/>
    </row>
    <row r="90" spans="1:12" x14ac:dyDescent="0.2">
      <c r="A90" s="518"/>
      <c r="B90" s="518"/>
      <c r="C90" s="518"/>
      <c r="D90" s="518"/>
      <c r="E90" s="518"/>
      <c r="F90" s="518"/>
      <c r="G90" s="518"/>
      <c r="H90" s="518"/>
      <c r="I90" s="518"/>
      <c r="J90" s="518"/>
      <c r="K90" s="518"/>
      <c r="L90" s="518"/>
    </row>
    <row r="91" spans="1:12" x14ac:dyDescent="0.2">
      <c r="A91" s="518"/>
      <c r="B91" s="518"/>
      <c r="C91" s="518"/>
      <c r="D91" s="518"/>
      <c r="E91" s="518"/>
      <c r="F91" s="518"/>
      <c r="G91" s="518"/>
      <c r="H91" s="518"/>
      <c r="I91" s="518"/>
      <c r="J91" s="518"/>
      <c r="K91" s="518"/>
      <c r="L91" s="518"/>
    </row>
    <row r="92" spans="1:12" x14ac:dyDescent="0.2">
      <c r="A92" s="518"/>
      <c r="B92" s="518"/>
      <c r="C92" s="518"/>
      <c r="D92" s="518"/>
      <c r="E92" s="518"/>
      <c r="F92" s="518"/>
      <c r="G92" s="518"/>
      <c r="H92" s="518"/>
      <c r="I92" s="518"/>
      <c r="J92" s="518"/>
      <c r="K92" s="518"/>
      <c r="L92" s="518"/>
    </row>
    <row r="93" spans="1:12" x14ac:dyDescent="0.2">
      <c r="A93" s="518"/>
      <c r="B93" s="518"/>
      <c r="C93" s="518"/>
      <c r="D93" s="518"/>
      <c r="E93" s="518"/>
      <c r="F93" s="518"/>
      <c r="G93" s="518"/>
      <c r="H93" s="518"/>
      <c r="I93" s="518"/>
      <c r="J93" s="518"/>
      <c r="K93" s="518"/>
      <c r="L93" s="518"/>
    </row>
    <row r="94" spans="1:12" x14ac:dyDescent="0.2">
      <c r="A94" s="518"/>
      <c r="B94" s="518"/>
      <c r="C94" s="518"/>
      <c r="D94" s="518"/>
      <c r="E94" s="518"/>
      <c r="F94" s="518"/>
      <c r="G94" s="518"/>
      <c r="H94" s="518"/>
      <c r="I94" s="518"/>
      <c r="J94" s="518"/>
      <c r="K94" s="518"/>
      <c r="L94" s="518"/>
    </row>
    <row r="95" spans="1:12" x14ac:dyDescent="0.2">
      <c r="A95" s="518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518"/>
    </row>
    <row r="96" spans="1:12" x14ac:dyDescent="0.2">
      <c r="A96" s="518"/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518"/>
    </row>
    <row r="97" spans="1:12" x14ac:dyDescent="0.2">
      <c r="A97" s="518"/>
      <c r="B97" s="518"/>
      <c r="C97" s="518"/>
      <c r="D97" s="518"/>
      <c r="E97" s="518"/>
      <c r="F97" s="518"/>
      <c r="G97" s="518"/>
      <c r="H97" s="518"/>
      <c r="I97" s="518"/>
      <c r="J97" s="518"/>
      <c r="K97" s="518"/>
      <c r="L97" s="518"/>
    </row>
    <row r="98" spans="1:12" x14ac:dyDescent="0.2">
      <c r="A98" s="518"/>
      <c r="B98" s="518"/>
      <c r="C98" s="518"/>
      <c r="D98" s="518"/>
      <c r="E98" s="518"/>
      <c r="F98" s="518"/>
      <c r="G98" s="518"/>
      <c r="H98" s="518"/>
      <c r="I98" s="518"/>
      <c r="J98" s="518"/>
      <c r="K98" s="518"/>
      <c r="L98" s="518"/>
    </row>
    <row r="99" spans="1:12" x14ac:dyDescent="0.2">
      <c r="A99" s="518"/>
      <c r="B99" s="518"/>
      <c r="C99" s="518"/>
      <c r="D99" s="518"/>
      <c r="E99" s="518"/>
      <c r="F99" s="518"/>
      <c r="G99" s="518"/>
      <c r="H99" s="518"/>
      <c r="I99" s="518"/>
      <c r="J99" s="518"/>
      <c r="K99" s="518"/>
      <c r="L99" s="518"/>
    </row>
    <row r="100" spans="1:12" x14ac:dyDescent="0.2">
      <c r="A100" s="518"/>
      <c r="B100" s="518"/>
      <c r="C100" s="518"/>
      <c r="D100" s="518"/>
      <c r="E100" s="518"/>
      <c r="F100" s="518"/>
      <c r="G100" s="518"/>
      <c r="H100" s="518"/>
      <c r="I100" s="518"/>
      <c r="J100" s="518"/>
      <c r="K100" s="518"/>
      <c r="L100" s="518"/>
    </row>
    <row r="101" spans="1:12" x14ac:dyDescent="0.2">
      <c r="A101" s="518"/>
      <c r="B101" s="518"/>
      <c r="C101" s="518"/>
      <c r="D101" s="518"/>
      <c r="E101" s="518"/>
      <c r="F101" s="518"/>
      <c r="G101" s="518"/>
      <c r="H101" s="518"/>
      <c r="I101" s="518"/>
      <c r="J101" s="518"/>
      <c r="K101" s="518"/>
      <c r="L101" s="518"/>
    </row>
    <row r="102" spans="1:12" x14ac:dyDescent="0.2">
      <c r="A102" s="518"/>
      <c r="B102" s="518"/>
      <c r="C102" s="518"/>
      <c r="D102" s="518"/>
      <c r="E102" s="518"/>
      <c r="F102" s="518"/>
      <c r="G102" s="518"/>
      <c r="H102" s="518"/>
      <c r="I102" s="518"/>
      <c r="J102" s="518"/>
      <c r="K102" s="518"/>
      <c r="L102" s="518"/>
    </row>
    <row r="103" spans="1:12" x14ac:dyDescent="0.2">
      <c r="A103" s="518"/>
      <c r="B103" s="518"/>
      <c r="C103" s="518"/>
      <c r="D103" s="518"/>
      <c r="E103" s="518"/>
      <c r="F103" s="518"/>
      <c r="G103" s="518"/>
      <c r="H103" s="518"/>
      <c r="I103" s="518"/>
      <c r="J103" s="518"/>
      <c r="K103" s="518"/>
      <c r="L103" s="518"/>
    </row>
    <row r="104" spans="1:12" x14ac:dyDescent="0.2">
      <c r="A104" s="518"/>
      <c r="B104" s="518"/>
      <c r="C104" s="518"/>
      <c r="D104" s="518"/>
      <c r="E104" s="518"/>
      <c r="F104" s="518"/>
      <c r="G104" s="518"/>
      <c r="H104" s="518"/>
      <c r="I104" s="518"/>
      <c r="J104" s="518"/>
      <c r="K104" s="518"/>
      <c r="L104" s="518"/>
    </row>
    <row r="105" spans="1:12" x14ac:dyDescent="0.2">
      <c r="A105" s="518"/>
      <c r="B105" s="518"/>
      <c r="C105" s="518"/>
      <c r="D105" s="518"/>
      <c r="E105" s="518"/>
      <c r="F105" s="518"/>
      <c r="G105" s="518"/>
      <c r="H105" s="518"/>
      <c r="I105" s="518"/>
      <c r="J105" s="518"/>
      <c r="K105" s="518"/>
      <c r="L105" s="518"/>
    </row>
    <row r="106" spans="1:12" x14ac:dyDescent="0.2">
      <c r="A106" s="518"/>
      <c r="B106" s="518"/>
      <c r="C106" s="518"/>
      <c r="D106" s="518"/>
      <c r="E106" s="518"/>
      <c r="F106" s="518"/>
      <c r="G106" s="518"/>
      <c r="H106" s="518"/>
      <c r="I106" s="518"/>
      <c r="J106" s="518"/>
      <c r="K106" s="518"/>
      <c r="L106" s="518"/>
    </row>
    <row r="107" spans="1:12" x14ac:dyDescent="0.2">
      <c r="A107" s="518"/>
      <c r="B107" s="518"/>
      <c r="C107" s="518"/>
      <c r="D107" s="518"/>
      <c r="E107" s="518"/>
      <c r="F107" s="518"/>
      <c r="G107" s="518"/>
      <c r="H107" s="518"/>
      <c r="I107" s="518"/>
      <c r="J107" s="518"/>
      <c r="K107" s="518"/>
      <c r="L107" s="518"/>
    </row>
    <row r="108" spans="1:12" x14ac:dyDescent="0.2">
      <c r="A108" s="518"/>
      <c r="B108" s="518"/>
      <c r="C108" s="518"/>
      <c r="D108" s="518"/>
      <c r="E108" s="518"/>
      <c r="F108" s="518"/>
      <c r="G108" s="518"/>
      <c r="H108" s="518"/>
      <c r="I108" s="518"/>
      <c r="J108" s="518"/>
      <c r="K108" s="518"/>
      <c r="L108" s="518"/>
    </row>
    <row r="109" spans="1:12" x14ac:dyDescent="0.2">
      <c r="A109" s="518"/>
      <c r="B109" s="518"/>
      <c r="C109" s="518"/>
      <c r="D109" s="518"/>
      <c r="E109" s="518"/>
      <c r="F109" s="518"/>
      <c r="G109" s="518"/>
      <c r="H109" s="518"/>
      <c r="I109" s="518"/>
      <c r="J109" s="518"/>
      <c r="K109" s="518"/>
      <c r="L109" s="518"/>
    </row>
    <row r="110" spans="1:12" x14ac:dyDescent="0.2">
      <c r="A110" s="518"/>
      <c r="B110" s="518"/>
      <c r="C110" s="518"/>
      <c r="D110" s="518"/>
      <c r="E110" s="518"/>
      <c r="F110" s="518"/>
      <c r="G110" s="518"/>
      <c r="H110" s="518"/>
      <c r="I110" s="518"/>
      <c r="J110" s="518"/>
      <c r="K110" s="518"/>
      <c r="L110" s="518"/>
    </row>
    <row r="111" spans="1:12" x14ac:dyDescent="0.2">
      <c r="A111" s="518"/>
      <c r="B111" s="518"/>
      <c r="C111" s="518"/>
      <c r="D111" s="518"/>
      <c r="E111" s="518"/>
      <c r="F111" s="518"/>
      <c r="G111" s="518"/>
      <c r="H111" s="518"/>
      <c r="I111" s="518"/>
      <c r="J111" s="518"/>
      <c r="K111" s="518"/>
      <c r="L111" s="518"/>
    </row>
    <row r="112" spans="1:12" x14ac:dyDescent="0.2">
      <c r="A112" s="518"/>
      <c r="B112" s="518"/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</row>
    <row r="113" spans="1:12" x14ac:dyDescent="0.2">
      <c r="A113" s="518"/>
      <c r="B113" s="518"/>
      <c r="C113" s="518"/>
      <c r="D113" s="518"/>
      <c r="E113" s="518"/>
      <c r="F113" s="518"/>
      <c r="G113" s="518"/>
      <c r="H113" s="518"/>
      <c r="I113" s="518"/>
      <c r="J113" s="518"/>
      <c r="K113" s="518"/>
      <c r="L113" s="518"/>
    </row>
    <row r="114" spans="1:12" x14ac:dyDescent="0.2">
      <c r="A114" s="518"/>
      <c r="B114" s="518"/>
      <c r="C114" s="518"/>
      <c r="D114" s="518"/>
      <c r="E114" s="518"/>
      <c r="F114" s="518"/>
      <c r="G114" s="518"/>
      <c r="H114" s="518"/>
      <c r="I114" s="518"/>
      <c r="J114" s="518"/>
      <c r="K114" s="518"/>
      <c r="L114" s="518"/>
    </row>
    <row r="115" spans="1:12" x14ac:dyDescent="0.2">
      <c r="A115" s="518"/>
      <c r="B115" s="518"/>
      <c r="C115" s="518"/>
      <c r="D115" s="518"/>
      <c r="E115" s="518"/>
      <c r="F115" s="518"/>
      <c r="G115" s="518"/>
      <c r="H115" s="518"/>
      <c r="I115" s="518"/>
      <c r="J115" s="518"/>
      <c r="K115" s="518"/>
      <c r="L115" s="518"/>
    </row>
    <row r="116" spans="1:12" x14ac:dyDescent="0.2">
      <c r="A116" s="518"/>
      <c r="B116" s="518"/>
      <c r="C116" s="518"/>
      <c r="D116" s="518"/>
      <c r="E116" s="518"/>
      <c r="F116" s="518"/>
      <c r="G116" s="518"/>
      <c r="H116" s="518"/>
      <c r="I116" s="518"/>
      <c r="J116" s="518"/>
      <c r="K116" s="518"/>
      <c r="L116" s="518"/>
    </row>
    <row r="117" spans="1:12" x14ac:dyDescent="0.2">
      <c r="A117" s="518"/>
      <c r="B117" s="518"/>
      <c r="C117" s="518"/>
      <c r="D117" s="518"/>
      <c r="E117" s="518"/>
      <c r="F117" s="518"/>
      <c r="G117" s="518"/>
      <c r="H117" s="518"/>
      <c r="I117" s="518"/>
      <c r="J117" s="518"/>
      <c r="K117" s="518"/>
      <c r="L117" s="518"/>
    </row>
    <row r="118" spans="1:12" x14ac:dyDescent="0.2">
      <c r="A118" s="518"/>
      <c r="B118" s="518"/>
      <c r="C118" s="518"/>
      <c r="D118" s="518"/>
      <c r="E118" s="518"/>
      <c r="F118" s="518"/>
      <c r="G118" s="518"/>
      <c r="H118" s="518"/>
      <c r="I118" s="518"/>
      <c r="J118" s="518"/>
      <c r="K118" s="518"/>
      <c r="L118" s="518"/>
    </row>
    <row r="119" spans="1:12" x14ac:dyDescent="0.2">
      <c r="A119" s="518"/>
      <c r="B119" s="518"/>
      <c r="C119" s="518"/>
      <c r="D119" s="518"/>
      <c r="E119" s="518"/>
      <c r="F119" s="518"/>
      <c r="G119" s="518"/>
      <c r="H119" s="518"/>
      <c r="I119" s="518"/>
      <c r="J119" s="518"/>
      <c r="K119" s="518"/>
      <c r="L119" s="518"/>
    </row>
    <row r="120" spans="1:12" x14ac:dyDescent="0.2">
      <c r="A120" s="518"/>
      <c r="B120" s="518"/>
      <c r="C120" s="518"/>
      <c r="D120" s="518"/>
      <c r="E120" s="518"/>
      <c r="F120" s="518"/>
      <c r="G120" s="518"/>
      <c r="H120" s="518"/>
      <c r="I120" s="518"/>
      <c r="J120" s="518"/>
      <c r="K120" s="518"/>
      <c r="L120" s="518"/>
    </row>
    <row r="121" spans="1:12" x14ac:dyDescent="0.2">
      <c r="A121" s="518"/>
      <c r="B121" s="518"/>
      <c r="C121" s="518"/>
      <c r="D121" s="518"/>
      <c r="E121" s="518"/>
      <c r="F121" s="518"/>
      <c r="G121" s="518"/>
      <c r="H121" s="518"/>
      <c r="I121" s="518"/>
      <c r="J121" s="518"/>
      <c r="K121" s="518"/>
      <c r="L121" s="518"/>
    </row>
    <row r="122" spans="1:12" x14ac:dyDescent="0.2">
      <c r="A122" s="518"/>
      <c r="B122" s="518"/>
      <c r="C122" s="518"/>
      <c r="D122" s="518"/>
      <c r="E122" s="518"/>
      <c r="F122" s="518"/>
      <c r="G122" s="518"/>
      <c r="H122" s="518"/>
      <c r="I122" s="518"/>
      <c r="J122" s="518"/>
      <c r="K122" s="518"/>
      <c r="L122" s="518"/>
    </row>
    <row r="123" spans="1:12" x14ac:dyDescent="0.2">
      <c r="A123" s="518"/>
      <c r="B123" s="518"/>
      <c r="C123" s="518"/>
      <c r="D123" s="518"/>
      <c r="E123" s="518"/>
      <c r="F123" s="518"/>
      <c r="G123" s="518"/>
      <c r="H123" s="518"/>
      <c r="I123" s="518"/>
      <c r="J123" s="518"/>
      <c r="K123" s="518"/>
      <c r="L123" s="518"/>
    </row>
    <row r="124" spans="1:12" x14ac:dyDescent="0.2">
      <c r="A124" s="518"/>
      <c r="B124" s="518"/>
      <c r="C124" s="518"/>
      <c r="D124" s="518"/>
      <c r="E124" s="518"/>
      <c r="F124" s="518"/>
      <c r="G124" s="518"/>
      <c r="H124" s="518"/>
      <c r="I124" s="518"/>
      <c r="J124" s="518"/>
      <c r="K124" s="518"/>
      <c r="L124" s="518"/>
    </row>
    <row r="125" spans="1:12" x14ac:dyDescent="0.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</row>
    <row r="126" spans="1:12" x14ac:dyDescent="0.2">
      <c r="A126" s="89"/>
      <c r="B126" s="510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</row>
    <row r="127" spans="1:12" x14ac:dyDescent="0.2">
      <c r="A127" s="89"/>
      <c r="B127" s="510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</row>
    <row r="128" spans="1:12" x14ac:dyDescent="0.2">
      <c r="A128" s="3"/>
      <c r="B128" s="106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</row>
  </sheetData>
  <sheetProtection password="D5CF" sheet="1" objects="1" scenarios="1"/>
  <mergeCells count="23">
    <mergeCell ref="G71:I72"/>
    <mergeCell ref="B127:L127"/>
    <mergeCell ref="A77:L77"/>
    <mergeCell ref="A79:L79"/>
    <mergeCell ref="B126:L126"/>
    <mergeCell ref="A78:L78"/>
    <mergeCell ref="A81:L124"/>
    <mergeCell ref="L2:L3"/>
    <mergeCell ref="A76:L76"/>
    <mergeCell ref="C64:D65"/>
    <mergeCell ref="E64:E65"/>
    <mergeCell ref="B52:L52"/>
    <mergeCell ref="A21:L21"/>
    <mergeCell ref="A22:L22"/>
    <mergeCell ref="A23:L23"/>
    <mergeCell ref="F16:H16"/>
    <mergeCell ref="F5:I5"/>
    <mergeCell ref="C8:E8"/>
    <mergeCell ref="J71:L72"/>
    <mergeCell ref="A25:L50"/>
    <mergeCell ref="F64:F65"/>
    <mergeCell ref="G64:I64"/>
    <mergeCell ref="B53:L53"/>
  </mergeCells>
  <phoneticPr fontId="0" type="noConversion"/>
  <conditionalFormatting sqref="B71 E71 J71">
    <cfRule type="cellIs" dxfId="19" priority="1" stopIfTrue="1" operator="equal">
      <formula>0</formula>
    </cfRule>
  </conditionalFormatting>
  <dataValidations count="2">
    <dataValidation type="list" allowBlank="1" showInputMessage="1" showErrorMessage="1" sqref="I18">
      <formula1>"Sim, Não"</formula1>
    </dataValidation>
    <dataValidation type="list" allowBlank="1" showInputMessage="1" showErrorMessage="1" sqref="F16:H16">
      <formula1>"Água doce - especial,Água Doce - classe 1,Água doce - classe 2,Água doce - classe 3,Água doce - classe 4,Água salina - classe 1,Água salina - classe 2,Água salina - classe 3,Água salobra - classe 1,Água salobra - classe 2,Água salobra - classe 3"</formula1>
    </dataValidation>
  </dataValidations>
  <pageMargins left="1.0629921259842521" right="0.27559055118110237" top="0.6692913385826772" bottom="0.74803149606299213" header="0.51181102362204722" footer="0.51181102362204722"/>
  <pageSetup paperSize="9" scale="62" orientation="portrait" horizontalDpi="300" verticalDpi="300" r:id="rId1"/>
  <headerFooter alignWithMargins="0"/>
  <rowBreaks count="1" manualBreakCount="1">
    <brk id="7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view="pageBreakPreview" zoomScale="75" zoomScaleNormal="75" zoomScaleSheetLayoutView="75" workbookViewId="0">
      <selection activeCell="L4" sqref="L4"/>
    </sheetView>
  </sheetViews>
  <sheetFormatPr defaultRowHeight="12.75" x14ac:dyDescent="0.2"/>
  <cols>
    <col min="2" max="2" width="10.85546875" customWidth="1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s="136" customFormat="1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s="136" customFormat="1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s="136" customFormat="1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s="136" customFormat="1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s="136" customFormat="1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s="136" customFormat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12" t="s">
        <v>314</v>
      </c>
      <c r="B10" s="3"/>
      <c r="C10" s="3"/>
      <c r="D10" s="3"/>
      <c r="E10" s="3"/>
      <c r="F10" s="3"/>
      <c r="G10" s="3"/>
      <c r="H10" s="527"/>
      <c r="I10" s="527"/>
      <c r="J10" s="403"/>
      <c r="K10" s="3"/>
      <c r="L10" s="3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">
      <c r="A12" s="312" t="s">
        <v>345</v>
      </c>
      <c r="B12" s="3"/>
      <c r="C12" s="3"/>
      <c r="D12" s="3"/>
      <c r="E12" s="3"/>
      <c r="F12" s="3"/>
      <c r="G12" s="3"/>
      <c r="H12" s="3"/>
      <c r="I12" s="3"/>
      <c r="J12" s="7"/>
      <c r="K12" s="7"/>
      <c r="L12" s="3"/>
    </row>
    <row r="13" spans="1:1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">
      <c r="A14" s="529" t="s">
        <v>346</v>
      </c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</row>
    <row r="15" spans="1:12" x14ac:dyDescent="0.2">
      <c r="A15" s="502"/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</row>
    <row r="16" spans="1:12" x14ac:dyDescent="0.2">
      <c r="A16" s="502"/>
      <c r="B16" s="503"/>
      <c r="C16" s="503"/>
      <c r="D16" s="503"/>
      <c r="E16" s="503"/>
      <c r="F16" s="503"/>
      <c r="G16" s="503"/>
      <c r="H16" s="503"/>
      <c r="I16" s="503"/>
      <c r="J16" s="503"/>
      <c r="K16" s="503"/>
      <c r="L16" s="503"/>
    </row>
    <row r="17" spans="1:12" x14ac:dyDescent="0.2">
      <c r="A17" s="502"/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3"/>
    </row>
    <row r="18" spans="1:12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518"/>
      <c r="B19" s="518"/>
      <c r="C19" s="518"/>
      <c r="D19" s="518"/>
      <c r="E19" s="518"/>
      <c r="F19" s="518"/>
      <c r="G19" s="518"/>
      <c r="H19" s="518"/>
      <c r="I19" s="518"/>
      <c r="J19" s="518"/>
      <c r="K19" s="518"/>
      <c r="L19" s="518"/>
    </row>
    <row r="20" spans="1:12" x14ac:dyDescent="0.2">
      <c r="A20" s="518"/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8"/>
    </row>
    <row r="21" spans="1:12" x14ac:dyDescent="0.2">
      <c r="A21" s="518"/>
      <c r="B21" s="518"/>
      <c r="C21" s="518"/>
      <c r="D21" s="518"/>
      <c r="E21" s="518"/>
      <c r="F21" s="518"/>
      <c r="G21" s="518"/>
      <c r="H21" s="518"/>
      <c r="I21" s="518"/>
      <c r="J21" s="518"/>
      <c r="K21" s="518"/>
      <c r="L21" s="518"/>
    </row>
    <row r="22" spans="1:12" x14ac:dyDescent="0.2">
      <c r="A22" s="518"/>
      <c r="B22" s="518"/>
      <c r="C22" s="518"/>
      <c r="D22" s="518"/>
      <c r="E22" s="518"/>
      <c r="F22" s="518"/>
      <c r="G22" s="518"/>
      <c r="H22" s="518"/>
      <c r="I22" s="518"/>
      <c r="J22" s="518"/>
      <c r="K22" s="518"/>
      <c r="L22" s="518"/>
    </row>
    <row r="23" spans="1:12" x14ac:dyDescent="0.2">
      <c r="A23" s="518"/>
      <c r="B23" s="518"/>
      <c r="C23" s="518"/>
      <c r="D23" s="518"/>
      <c r="E23" s="518"/>
      <c r="F23" s="518"/>
      <c r="G23" s="518"/>
      <c r="H23" s="518"/>
      <c r="I23" s="518"/>
      <c r="J23" s="518"/>
      <c r="K23" s="518"/>
      <c r="L23" s="518"/>
    </row>
    <row r="24" spans="1:12" x14ac:dyDescent="0.2">
      <c r="A24" s="518"/>
      <c r="B24" s="518"/>
      <c r="C24" s="518"/>
      <c r="D24" s="518"/>
      <c r="E24" s="518"/>
      <c r="F24" s="518"/>
      <c r="G24" s="518"/>
      <c r="H24" s="518"/>
      <c r="I24" s="518"/>
      <c r="J24" s="518"/>
      <c r="K24" s="518"/>
      <c r="L24" s="518"/>
    </row>
    <row r="25" spans="1:12" x14ac:dyDescent="0.2">
      <c r="A25" s="518"/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</row>
    <row r="26" spans="1:12" x14ac:dyDescent="0.2">
      <c r="A26" s="518"/>
      <c r="B26" s="518"/>
      <c r="C26" s="518"/>
      <c r="D26" s="518"/>
      <c r="E26" s="518"/>
      <c r="F26" s="518"/>
      <c r="G26" s="518"/>
      <c r="H26" s="518"/>
      <c r="I26" s="518"/>
      <c r="J26" s="518"/>
      <c r="K26" s="518"/>
      <c r="L26" s="518"/>
    </row>
    <row r="27" spans="1:12" x14ac:dyDescent="0.2">
      <c r="A27" s="518"/>
      <c r="B27" s="518"/>
      <c r="C27" s="518"/>
      <c r="D27" s="518"/>
      <c r="E27" s="518"/>
      <c r="F27" s="518"/>
      <c r="G27" s="518"/>
      <c r="H27" s="518"/>
      <c r="I27" s="518"/>
      <c r="J27" s="518"/>
      <c r="K27" s="518"/>
      <c r="L27" s="518"/>
    </row>
    <row r="28" spans="1:12" x14ac:dyDescent="0.2">
      <c r="A28" s="518"/>
      <c r="B28" s="518"/>
      <c r="C28" s="518"/>
      <c r="D28" s="518"/>
      <c r="E28" s="518"/>
      <c r="F28" s="518"/>
      <c r="G28" s="518"/>
      <c r="H28" s="518"/>
      <c r="I28" s="518"/>
      <c r="J28" s="518"/>
      <c r="K28" s="518"/>
      <c r="L28" s="518"/>
    </row>
    <row r="29" spans="1:12" x14ac:dyDescent="0.2">
      <c r="A29" s="518"/>
      <c r="B29" s="518"/>
      <c r="C29" s="518"/>
      <c r="D29" s="518"/>
      <c r="E29" s="518"/>
      <c r="F29" s="518"/>
      <c r="G29" s="518"/>
      <c r="H29" s="518"/>
      <c r="I29" s="518"/>
      <c r="J29" s="518"/>
      <c r="K29" s="518"/>
      <c r="L29" s="518"/>
    </row>
    <row r="30" spans="1:12" x14ac:dyDescent="0.2">
      <c r="A30" s="518"/>
      <c r="B30" s="518"/>
      <c r="C30" s="518"/>
      <c r="D30" s="518"/>
      <c r="E30" s="518"/>
      <c r="F30" s="518"/>
      <c r="G30" s="518"/>
      <c r="H30" s="518"/>
      <c r="I30" s="518"/>
      <c r="J30" s="518"/>
      <c r="K30" s="518"/>
      <c r="L30" s="518"/>
    </row>
    <row r="31" spans="1:12" x14ac:dyDescent="0.2">
      <c r="A31" s="518"/>
      <c r="B31" s="518"/>
      <c r="C31" s="518"/>
      <c r="D31" s="518"/>
      <c r="E31" s="518"/>
      <c r="F31" s="518"/>
      <c r="G31" s="518"/>
      <c r="H31" s="518"/>
      <c r="I31" s="518"/>
      <c r="J31" s="518"/>
      <c r="K31" s="518"/>
      <c r="L31" s="518"/>
    </row>
    <row r="32" spans="1:12" x14ac:dyDescent="0.2">
      <c r="A32" s="518"/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518"/>
    </row>
    <row r="33" spans="1:12" x14ac:dyDescent="0.2">
      <c r="A33" s="518"/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518"/>
    </row>
    <row r="34" spans="1:12" x14ac:dyDescent="0.2">
      <c r="A34" s="518"/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8"/>
    </row>
    <row r="35" spans="1:12" x14ac:dyDescent="0.2">
      <c r="A35" s="518"/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</row>
    <row r="36" spans="1:12" x14ac:dyDescent="0.2">
      <c r="A36" s="518"/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</row>
    <row r="37" spans="1:12" x14ac:dyDescent="0.2">
      <c r="A37" s="518"/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</row>
    <row r="38" spans="1:12" x14ac:dyDescent="0.2">
      <c r="A38" s="518"/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</row>
    <row r="39" spans="1:12" x14ac:dyDescent="0.2">
      <c r="A39" s="518"/>
      <c r="B39" s="518"/>
      <c r="C39" s="518"/>
      <c r="D39" s="518"/>
      <c r="E39" s="518"/>
      <c r="F39" s="518"/>
      <c r="G39" s="518"/>
      <c r="H39" s="518"/>
      <c r="I39" s="518"/>
      <c r="J39" s="518"/>
      <c r="K39" s="518"/>
      <c r="L39" s="518"/>
    </row>
    <row r="40" spans="1:12" x14ac:dyDescent="0.2">
      <c r="A40" s="518"/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</row>
    <row r="41" spans="1:12" x14ac:dyDescent="0.2">
      <c r="A41" s="518"/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</row>
    <row r="42" spans="1:12" x14ac:dyDescent="0.2">
      <c r="A42" s="518"/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</row>
    <row r="43" spans="1:12" x14ac:dyDescent="0.2">
      <c r="A43" s="518"/>
      <c r="B43" s="518"/>
      <c r="C43" s="518"/>
      <c r="D43" s="518"/>
      <c r="E43" s="518"/>
      <c r="F43" s="518"/>
      <c r="G43" s="518"/>
      <c r="H43" s="518"/>
      <c r="I43" s="518"/>
      <c r="J43" s="518"/>
      <c r="K43" s="518"/>
      <c r="L43" s="518"/>
    </row>
    <row r="44" spans="1:12" x14ac:dyDescent="0.2">
      <c r="A44" s="518"/>
      <c r="B44" s="518"/>
      <c r="C44" s="518"/>
      <c r="D44" s="518"/>
      <c r="E44" s="518"/>
      <c r="F44" s="518"/>
      <c r="G44" s="518"/>
      <c r="H44" s="518"/>
      <c r="I44" s="518"/>
      <c r="J44" s="518"/>
      <c r="K44" s="518"/>
      <c r="L44" s="518"/>
    </row>
    <row r="45" spans="1:12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</row>
    <row r="46" spans="1:12" x14ac:dyDescent="0.2">
      <c r="A46" s="132"/>
      <c r="B46" s="510"/>
      <c r="C46" s="511"/>
      <c r="D46" s="511"/>
      <c r="E46" s="511"/>
      <c r="F46" s="511"/>
      <c r="G46" s="511"/>
      <c r="H46" s="511"/>
      <c r="I46" s="511"/>
      <c r="J46" s="511"/>
      <c r="K46" s="511"/>
      <c r="L46" s="511"/>
    </row>
    <row r="47" spans="1:12" x14ac:dyDescent="0.2">
      <c r="A47" s="89"/>
      <c r="B47" s="510"/>
      <c r="C47" s="511"/>
      <c r="D47" s="511"/>
      <c r="E47" s="511"/>
      <c r="F47" s="511"/>
      <c r="G47" s="511"/>
      <c r="H47" s="511"/>
      <c r="I47" s="511"/>
      <c r="J47" s="511"/>
      <c r="K47" s="511"/>
      <c r="L47" s="511"/>
    </row>
    <row r="48" spans="1:12" x14ac:dyDescent="0.2">
      <c r="A48" s="89"/>
      <c r="B48" s="368"/>
      <c r="C48" s="367"/>
      <c r="D48" s="367"/>
      <c r="E48" s="367"/>
      <c r="F48" s="367"/>
      <c r="G48" s="367"/>
      <c r="H48" s="367"/>
      <c r="I48" s="367"/>
      <c r="J48" s="367"/>
      <c r="K48" s="367"/>
      <c r="L48" s="367"/>
    </row>
    <row r="49" spans="1:12" x14ac:dyDescent="0.2">
      <c r="A49" s="89"/>
      <c r="B49" s="368"/>
      <c r="C49" s="367"/>
      <c r="D49" s="367"/>
      <c r="E49" s="367"/>
      <c r="F49" s="367"/>
      <c r="G49" s="367"/>
      <c r="H49" s="367"/>
      <c r="I49" s="367"/>
      <c r="J49" s="367"/>
      <c r="K49" s="367"/>
      <c r="L49" s="367"/>
    </row>
    <row r="50" spans="1:12" x14ac:dyDescent="0.2">
      <c r="A50" s="89"/>
      <c r="B50" s="368"/>
      <c r="C50" s="367"/>
      <c r="D50" s="367"/>
      <c r="E50" s="367"/>
      <c r="F50" s="367"/>
      <c r="G50" s="367"/>
      <c r="H50" s="367"/>
      <c r="I50" s="367"/>
      <c r="J50" s="367"/>
      <c r="K50" s="367"/>
      <c r="L50" s="367"/>
    </row>
    <row r="51" spans="1:12" x14ac:dyDescent="0.2">
      <c r="A51" s="89"/>
      <c r="B51" s="368"/>
      <c r="C51" s="367"/>
      <c r="D51" s="367"/>
      <c r="E51" s="367"/>
      <c r="F51" s="367"/>
      <c r="G51" s="367"/>
      <c r="H51" s="367"/>
      <c r="I51" s="367"/>
      <c r="J51" s="367"/>
      <c r="K51" s="367"/>
      <c r="L51" s="367"/>
    </row>
    <row r="52" spans="1:12" x14ac:dyDescent="0.2">
      <c r="A52" s="89"/>
      <c r="B52" s="368"/>
      <c r="C52" s="367"/>
      <c r="D52" s="367"/>
      <c r="E52" s="367"/>
      <c r="F52" s="367"/>
      <c r="G52" s="367"/>
      <c r="H52" s="367"/>
      <c r="I52" s="367"/>
      <c r="J52" s="367"/>
      <c r="K52" s="367"/>
      <c r="L52" s="367"/>
    </row>
    <row r="53" spans="1:12" x14ac:dyDescent="0.2">
      <c r="A53" s="89"/>
      <c r="B53" s="368"/>
      <c r="C53" s="367"/>
      <c r="D53" s="367"/>
      <c r="E53" s="367"/>
      <c r="F53" s="367"/>
      <c r="G53" s="367"/>
      <c r="H53" s="367"/>
      <c r="I53" s="367"/>
      <c r="J53" s="367"/>
      <c r="K53" s="367"/>
      <c r="L53" s="367"/>
    </row>
    <row r="54" spans="1:12" x14ac:dyDescent="0.2">
      <c r="A54" s="3"/>
      <c r="B54" s="106"/>
      <c r="C54" s="105"/>
      <c r="D54" s="105"/>
      <c r="E54" s="105"/>
      <c r="F54" s="105"/>
      <c r="G54" s="105"/>
      <c r="H54" s="105"/>
      <c r="I54" s="105"/>
      <c r="J54" s="105"/>
      <c r="K54" s="105"/>
      <c r="L54" s="105"/>
    </row>
    <row r="55" spans="1:12" x14ac:dyDescent="0.2">
      <c r="A55" s="3"/>
      <c r="B55" s="106"/>
      <c r="C55" s="105"/>
      <c r="D55" s="105"/>
      <c r="E55" s="105"/>
      <c r="F55" s="105"/>
      <c r="G55" s="105"/>
      <c r="H55" s="105"/>
      <c r="I55" s="105"/>
      <c r="J55" s="105"/>
      <c r="K55" s="105"/>
      <c r="L55" s="105"/>
    </row>
    <row r="56" spans="1:12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">
      <c r="A57" s="6" t="s">
        <v>347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">
      <c r="A58" s="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2.75" customHeight="1" x14ac:dyDescent="0.2">
      <c r="A59" s="528" t="s">
        <v>378</v>
      </c>
      <c r="B59" s="528"/>
      <c r="C59" s="528"/>
      <c r="D59" s="528"/>
      <c r="E59" s="528"/>
      <c r="F59" s="528"/>
      <c r="G59" s="528"/>
      <c r="H59" s="528"/>
      <c r="I59" s="528"/>
      <c r="J59" s="528"/>
      <c r="K59" s="528"/>
      <c r="L59" s="528"/>
    </row>
    <row r="60" spans="1:12" x14ac:dyDescent="0.2">
      <c r="A60" s="502"/>
      <c r="B60" s="503"/>
      <c r="C60" s="503"/>
      <c r="D60" s="503"/>
      <c r="E60" s="503"/>
      <c r="F60" s="503"/>
      <c r="G60" s="503"/>
      <c r="H60" s="503"/>
      <c r="I60" s="503"/>
      <c r="J60" s="503"/>
      <c r="K60" s="503"/>
      <c r="L60" s="503"/>
    </row>
    <row r="61" spans="1:12" x14ac:dyDescent="0.2">
      <c r="A61" s="525"/>
      <c r="B61" s="526"/>
      <c r="C61" s="526"/>
      <c r="D61" s="526"/>
      <c r="E61" s="526"/>
      <c r="F61" s="526"/>
      <c r="G61" s="526"/>
      <c r="H61" s="526"/>
      <c r="I61" s="526"/>
      <c r="J61" s="526"/>
      <c r="K61" s="526"/>
      <c r="L61" s="526"/>
    </row>
    <row r="62" spans="1:12" x14ac:dyDescent="0.2">
      <c r="A62" s="502"/>
      <c r="B62" s="503"/>
      <c r="C62" s="503"/>
      <c r="D62" s="503"/>
      <c r="E62" s="503"/>
      <c r="F62" s="503"/>
      <c r="G62" s="503"/>
      <c r="H62" s="503"/>
      <c r="I62" s="503"/>
      <c r="J62" s="503"/>
      <c r="K62" s="503"/>
      <c r="L62" s="503"/>
    </row>
    <row r="63" spans="1:12" x14ac:dyDescent="0.2">
      <c r="A63" s="502"/>
      <c r="B63" s="503"/>
      <c r="C63" s="503"/>
      <c r="D63" s="503"/>
      <c r="E63" s="503"/>
      <c r="F63" s="503"/>
      <c r="G63" s="503"/>
      <c r="H63" s="503"/>
      <c r="I63" s="503"/>
      <c r="J63" s="503"/>
      <c r="K63" s="503"/>
      <c r="L63" s="503"/>
    </row>
    <row r="64" spans="1:12" x14ac:dyDescent="0.2">
      <c r="A64" s="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">
      <c r="A65" s="518"/>
      <c r="B65" s="518"/>
      <c r="C65" s="518"/>
      <c r="D65" s="518"/>
      <c r="E65" s="518"/>
      <c r="F65" s="518"/>
      <c r="G65" s="518"/>
      <c r="H65" s="518"/>
      <c r="I65" s="518"/>
      <c r="J65" s="518"/>
      <c r="K65" s="518"/>
      <c r="L65" s="518"/>
    </row>
    <row r="66" spans="1:12" x14ac:dyDescent="0.2">
      <c r="A66" s="518"/>
      <c r="B66" s="518"/>
      <c r="C66" s="518"/>
      <c r="D66" s="518"/>
      <c r="E66" s="518"/>
      <c r="F66" s="518"/>
      <c r="G66" s="518"/>
      <c r="H66" s="518"/>
      <c r="I66" s="518"/>
      <c r="J66" s="518"/>
      <c r="K66" s="518"/>
      <c r="L66" s="518"/>
    </row>
    <row r="67" spans="1:12" x14ac:dyDescent="0.2">
      <c r="A67" s="518"/>
      <c r="B67" s="518"/>
      <c r="C67" s="518"/>
      <c r="D67" s="518"/>
      <c r="E67" s="518"/>
      <c r="F67" s="518"/>
      <c r="G67" s="518"/>
      <c r="H67" s="518"/>
      <c r="I67" s="518"/>
      <c r="J67" s="518"/>
      <c r="K67" s="518"/>
      <c r="L67" s="518"/>
    </row>
    <row r="68" spans="1:12" x14ac:dyDescent="0.2">
      <c r="A68" s="518"/>
      <c r="B68" s="518"/>
      <c r="C68" s="518"/>
      <c r="D68" s="518"/>
      <c r="E68" s="518"/>
      <c r="F68" s="518"/>
      <c r="G68" s="518"/>
      <c r="H68" s="518"/>
      <c r="I68" s="518"/>
      <c r="J68" s="518"/>
      <c r="K68" s="518"/>
      <c r="L68" s="518"/>
    </row>
    <row r="69" spans="1:12" x14ac:dyDescent="0.2">
      <c r="A69" s="518"/>
      <c r="B69" s="518"/>
      <c r="C69" s="518"/>
      <c r="D69" s="518"/>
      <c r="E69" s="518"/>
      <c r="F69" s="518"/>
      <c r="G69" s="518"/>
      <c r="H69" s="518"/>
      <c r="I69" s="518"/>
      <c r="J69" s="518"/>
      <c r="K69" s="518"/>
      <c r="L69" s="518"/>
    </row>
    <row r="70" spans="1:12" x14ac:dyDescent="0.2">
      <c r="A70" s="518"/>
      <c r="B70" s="518"/>
      <c r="C70" s="518"/>
      <c r="D70" s="518"/>
      <c r="E70" s="518"/>
      <c r="F70" s="518"/>
      <c r="G70" s="518"/>
      <c r="H70" s="518"/>
      <c r="I70" s="518"/>
      <c r="J70" s="518"/>
      <c r="K70" s="518"/>
      <c r="L70" s="518"/>
    </row>
    <row r="71" spans="1:12" x14ac:dyDescent="0.2">
      <c r="A71" s="518"/>
      <c r="B71" s="518"/>
      <c r="C71" s="518"/>
      <c r="D71" s="518"/>
      <c r="E71" s="518"/>
      <c r="F71" s="518"/>
      <c r="G71" s="518"/>
      <c r="H71" s="518"/>
      <c r="I71" s="518"/>
      <c r="J71" s="518"/>
      <c r="K71" s="518"/>
      <c r="L71" s="518"/>
    </row>
    <row r="72" spans="1:12" x14ac:dyDescent="0.2">
      <c r="A72" s="518"/>
      <c r="B72" s="518"/>
      <c r="C72" s="518"/>
      <c r="D72" s="518"/>
      <c r="E72" s="518"/>
      <c r="F72" s="518"/>
      <c r="G72" s="518"/>
      <c r="H72" s="518"/>
      <c r="I72" s="518"/>
      <c r="J72" s="518"/>
      <c r="K72" s="518"/>
      <c r="L72" s="518"/>
    </row>
    <row r="73" spans="1:12" x14ac:dyDescent="0.2">
      <c r="A73" s="518"/>
      <c r="B73" s="518"/>
      <c r="C73" s="518"/>
      <c r="D73" s="518"/>
      <c r="E73" s="518"/>
      <c r="F73" s="518"/>
      <c r="G73" s="518"/>
      <c r="H73" s="518"/>
      <c r="I73" s="518"/>
      <c r="J73" s="518"/>
      <c r="K73" s="518"/>
      <c r="L73" s="518"/>
    </row>
    <row r="74" spans="1:12" x14ac:dyDescent="0.2">
      <c r="A74" s="518"/>
      <c r="B74" s="518"/>
      <c r="C74" s="518"/>
      <c r="D74" s="518"/>
      <c r="E74" s="518"/>
      <c r="F74" s="518"/>
      <c r="G74" s="518"/>
      <c r="H74" s="518"/>
      <c r="I74" s="518"/>
      <c r="J74" s="518"/>
      <c r="K74" s="518"/>
      <c r="L74" s="518"/>
    </row>
    <row r="75" spans="1:12" x14ac:dyDescent="0.2">
      <c r="A75" s="518"/>
      <c r="B75" s="518"/>
      <c r="C75" s="518"/>
      <c r="D75" s="518"/>
      <c r="E75" s="518"/>
      <c r="F75" s="518"/>
      <c r="G75" s="518"/>
      <c r="H75" s="518"/>
      <c r="I75" s="518"/>
      <c r="J75" s="518"/>
      <c r="K75" s="518"/>
      <c r="L75" s="518"/>
    </row>
    <row r="76" spans="1:12" x14ac:dyDescent="0.2">
      <c r="A76" s="518"/>
      <c r="B76" s="518"/>
      <c r="C76" s="518"/>
      <c r="D76" s="518"/>
      <c r="E76" s="518"/>
      <c r="F76" s="518"/>
      <c r="G76" s="518"/>
      <c r="H76" s="518"/>
      <c r="I76" s="518"/>
      <c r="J76" s="518"/>
      <c r="K76" s="518"/>
      <c r="L76" s="518"/>
    </row>
    <row r="77" spans="1:12" x14ac:dyDescent="0.2">
      <c r="A77" s="518"/>
      <c r="B77" s="518"/>
      <c r="C77" s="518"/>
      <c r="D77" s="518"/>
      <c r="E77" s="518"/>
      <c r="F77" s="518"/>
      <c r="G77" s="518"/>
      <c r="H77" s="518"/>
      <c r="I77" s="518"/>
      <c r="J77" s="518"/>
      <c r="K77" s="518"/>
      <c r="L77" s="518"/>
    </row>
    <row r="78" spans="1:12" x14ac:dyDescent="0.2">
      <c r="A78" s="518"/>
      <c r="B78" s="518"/>
      <c r="C78" s="518"/>
      <c r="D78" s="518"/>
      <c r="E78" s="518"/>
      <c r="F78" s="518"/>
      <c r="G78" s="518"/>
      <c r="H78" s="518"/>
      <c r="I78" s="518"/>
      <c r="J78" s="518"/>
      <c r="K78" s="518"/>
      <c r="L78" s="518"/>
    </row>
    <row r="79" spans="1:12" x14ac:dyDescent="0.2">
      <c r="A79" s="518"/>
      <c r="B79" s="518"/>
      <c r="C79" s="518"/>
      <c r="D79" s="518"/>
      <c r="E79" s="518"/>
      <c r="F79" s="518"/>
      <c r="G79" s="518"/>
      <c r="H79" s="518"/>
      <c r="I79" s="518"/>
      <c r="J79" s="518"/>
      <c r="K79" s="518"/>
      <c r="L79" s="518"/>
    </row>
    <row r="80" spans="1:12" x14ac:dyDescent="0.2">
      <c r="A80" s="518"/>
      <c r="B80" s="518"/>
      <c r="C80" s="518"/>
      <c r="D80" s="518"/>
      <c r="E80" s="518"/>
      <c r="F80" s="518"/>
      <c r="G80" s="518"/>
      <c r="H80" s="518"/>
      <c r="I80" s="518"/>
      <c r="J80" s="518"/>
      <c r="K80" s="518"/>
      <c r="L80" s="518"/>
    </row>
    <row r="81" spans="1:12" x14ac:dyDescent="0.2">
      <c r="A81" s="518"/>
      <c r="B81" s="518"/>
      <c r="C81" s="518"/>
      <c r="D81" s="518"/>
      <c r="E81" s="518"/>
      <c r="F81" s="518"/>
      <c r="G81" s="518"/>
      <c r="H81" s="518"/>
      <c r="I81" s="518"/>
      <c r="J81" s="518"/>
      <c r="K81" s="518"/>
      <c r="L81" s="518"/>
    </row>
    <row r="82" spans="1:12" x14ac:dyDescent="0.2">
      <c r="A82" s="518"/>
      <c r="B82" s="518"/>
      <c r="C82" s="518"/>
      <c r="D82" s="518"/>
      <c r="E82" s="518"/>
      <c r="F82" s="518"/>
      <c r="G82" s="518"/>
      <c r="H82" s="518"/>
      <c r="I82" s="518"/>
      <c r="J82" s="518"/>
      <c r="K82" s="518"/>
      <c r="L82" s="518"/>
    </row>
    <row r="83" spans="1:12" x14ac:dyDescent="0.2">
      <c r="A83" s="518"/>
      <c r="B83" s="518"/>
      <c r="C83" s="518"/>
      <c r="D83" s="518"/>
      <c r="E83" s="518"/>
      <c r="F83" s="518"/>
      <c r="G83" s="518"/>
      <c r="H83" s="518"/>
      <c r="I83" s="518"/>
      <c r="J83" s="518"/>
      <c r="K83" s="518"/>
      <c r="L83" s="518"/>
    </row>
    <row r="84" spans="1:12" x14ac:dyDescent="0.2">
      <c r="A84" s="518"/>
      <c r="B84" s="518"/>
      <c r="C84" s="518"/>
      <c r="D84" s="518"/>
      <c r="E84" s="518"/>
      <c r="F84" s="518"/>
      <c r="G84" s="518"/>
      <c r="H84" s="518"/>
      <c r="I84" s="518"/>
      <c r="J84" s="518"/>
      <c r="K84" s="518"/>
      <c r="L84" s="518"/>
    </row>
    <row r="85" spans="1:12" x14ac:dyDescent="0.2">
      <c r="A85" s="518"/>
      <c r="B85" s="518"/>
      <c r="C85" s="518"/>
      <c r="D85" s="518"/>
      <c r="E85" s="518"/>
      <c r="F85" s="518"/>
      <c r="G85" s="518"/>
      <c r="H85" s="518"/>
      <c r="I85" s="518"/>
      <c r="J85" s="518"/>
      <c r="K85" s="518"/>
      <c r="L85" s="518"/>
    </row>
    <row r="86" spans="1:12" x14ac:dyDescent="0.2">
      <c r="A86" s="518"/>
      <c r="B86" s="518"/>
      <c r="C86" s="518"/>
      <c r="D86" s="518"/>
      <c r="E86" s="518"/>
      <c r="F86" s="518"/>
      <c r="G86" s="518"/>
      <c r="H86" s="518"/>
      <c r="I86" s="518"/>
      <c r="J86" s="518"/>
      <c r="K86" s="518"/>
      <c r="L86" s="518"/>
    </row>
    <row r="87" spans="1:12" x14ac:dyDescent="0.2">
      <c r="A87" s="518"/>
      <c r="B87" s="518"/>
      <c r="C87" s="518"/>
      <c r="D87" s="518"/>
      <c r="E87" s="518"/>
      <c r="F87" s="518"/>
      <c r="G87" s="518"/>
      <c r="H87" s="518"/>
      <c r="I87" s="518"/>
      <c r="J87" s="518"/>
      <c r="K87" s="518"/>
      <c r="L87" s="518"/>
    </row>
    <row r="88" spans="1:12" x14ac:dyDescent="0.2">
      <c r="A88" s="518"/>
      <c r="B88" s="518"/>
      <c r="C88" s="518"/>
      <c r="D88" s="518"/>
      <c r="E88" s="518"/>
      <c r="F88" s="518"/>
      <c r="G88" s="518"/>
      <c r="H88" s="518"/>
      <c r="I88" s="518"/>
      <c r="J88" s="518"/>
      <c r="K88" s="518"/>
      <c r="L88" s="518"/>
    </row>
    <row r="89" spans="1:12" x14ac:dyDescent="0.2">
      <c r="A89" s="518"/>
      <c r="B89" s="518"/>
      <c r="C89" s="518"/>
      <c r="D89" s="518"/>
      <c r="E89" s="518"/>
      <c r="F89" s="518"/>
      <c r="G89" s="518"/>
      <c r="H89" s="518"/>
      <c r="I89" s="518"/>
      <c r="J89" s="518"/>
      <c r="K89" s="518"/>
      <c r="L89" s="518"/>
    </row>
    <row r="90" spans="1:12" x14ac:dyDescent="0.2">
      <c r="A90" s="518"/>
      <c r="B90" s="518"/>
      <c r="C90" s="518"/>
      <c r="D90" s="518"/>
      <c r="E90" s="518"/>
      <c r="F90" s="518"/>
      <c r="G90" s="518"/>
      <c r="H90" s="518"/>
      <c r="I90" s="518"/>
      <c r="J90" s="518"/>
      <c r="K90" s="518"/>
      <c r="L90" s="518"/>
    </row>
    <row r="91" spans="1:12" x14ac:dyDescent="0.2">
      <c r="A91" s="518"/>
      <c r="B91" s="518"/>
      <c r="C91" s="518"/>
      <c r="D91" s="518"/>
      <c r="E91" s="518"/>
      <c r="F91" s="518"/>
      <c r="G91" s="518"/>
      <c r="H91" s="518"/>
      <c r="I91" s="518"/>
      <c r="J91" s="518"/>
      <c r="K91" s="518"/>
      <c r="L91" s="518"/>
    </row>
    <row r="92" spans="1:12" x14ac:dyDescent="0.2">
      <c r="A92" s="518"/>
      <c r="B92" s="518"/>
      <c r="C92" s="518"/>
      <c r="D92" s="518"/>
      <c r="E92" s="518"/>
      <c r="F92" s="518"/>
      <c r="G92" s="518"/>
      <c r="H92" s="518"/>
      <c r="I92" s="518"/>
      <c r="J92" s="518"/>
      <c r="K92" s="518"/>
      <c r="L92" s="518"/>
    </row>
    <row r="93" spans="1:12" x14ac:dyDescent="0.2">
      <c r="A93" s="518"/>
      <c r="B93" s="518"/>
      <c r="C93" s="518"/>
      <c r="D93" s="518"/>
      <c r="E93" s="518"/>
      <c r="F93" s="518"/>
      <c r="G93" s="518"/>
      <c r="H93" s="518"/>
      <c r="I93" s="518"/>
      <c r="J93" s="518"/>
      <c r="K93" s="518"/>
      <c r="L93" s="518"/>
    </row>
    <row r="94" spans="1:12" x14ac:dyDescent="0.2">
      <c r="A94" s="518"/>
      <c r="B94" s="518"/>
      <c r="C94" s="518"/>
      <c r="D94" s="518"/>
      <c r="E94" s="518"/>
      <c r="F94" s="518"/>
      <c r="G94" s="518"/>
      <c r="H94" s="518"/>
      <c r="I94" s="518"/>
      <c r="J94" s="518"/>
      <c r="K94" s="518"/>
      <c r="L94" s="518"/>
    </row>
    <row r="95" spans="1:12" x14ac:dyDescent="0.2">
      <c r="A95" s="518"/>
      <c r="B95" s="518"/>
      <c r="C95" s="518"/>
      <c r="D95" s="518"/>
      <c r="E95" s="518"/>
      <c r="F95" s="518"/>
      <c r="G95" s="518"/>
      <c r="H95" s="518"/>
      <c r="I95" s="518"/>
      <c r="J95" s="518"/>
      <c r="K95" s="518"/>
      <c r="L95" s="518"/>
    </row>
    <row r="96" spans="1:12" x14ac:dyDescent="0.2">
      <c r="A96" s="518"/>
      <c r="B96" s="518"/>
      <c r="C96" s="518"/>
      <c r="D96" s="518"/>
      <c r="E96" s="518"/>
      <c r="F96" s="518"/>
      <c r="G96" s="518"/>
      <c r="H96" s="518"/>
      <c r="I96" s="518"/>
      <c r="J96" s="518"/>
      <c r="K96" s="518"/>
      <c r="L96" s="518"/>
    </row>
    <row r="97" spans="1:12" x14ac:dyDescent="0.2">
      <c r="A97" s="518"/>
      <c r="B97" s="518"/>
      <c r="C97" s="518"/>
      <c r="D97" s="518"/>
      <c r="E97" s="518"/>
      <c r="F97" s="518"/>
      <c r="G97" s="518"/>
      <c r="H97" s="518"/>
      <c r="I97" s="518"/>
      <c r="J97" s="518"/>
      <c r="K97" s="518"/>
      <c r="L97" s="518"/>
    </row>
    <row r="98" spans="1:12" x14ac:dyDescent="0.2">
      <c r="A98" s="518"/>
      <c r="B98" s="518"/>
      <c r="C98" s="518"/>
      <c r="D98" s="518"/>
      <c r="E98" s="518"/>
      <c r="F98" s="518"/>
      <c r="G98" s="518"/>
      <c r="H98" s="518"/>
      <c r="I98" s="518"/>
      <c r="J98" s="518"/>
      <c r="K98" s="518"/>
      <c r="L98" s="518"/>
    </row>
    <row r="99" spans="1:12" x14ac:dyDescent="0.2">
      <c r="A99" s="518"/>
      <c r="B99" s="518"/>
      <c r="C99" s="518"/>
      <c r="D99" s="518"/>
      <c r="E99" s="518"/>
      <c r="F99" s="518"/>
      <c r="G99" s="518"/>
      <c r="H99" s="518"/>
      <c r="I99" s="518"/>
      <c r="J99" s="518"/>
      <c r="K99" s="518"/>
      <c r="L99" s="518"/>
    </row>
    <row r="100" spans="1:12" x14ac:dyDescent="0.2">
      <c r="A100" s="518"/>
      <c r="B100" s="518"/>
      <c r="C100" s="518"/>
      <c r="D100" s="518"/>
      <c r="E100" s="518"/>
      <c r="F100" s="518"/>
      <c r="G100" s="518"/>
      <c r="H100" s="518"/>
      <c r="I100" s="518"/>
      <c r="J100" s="518"/>
      <c r="K100" s="518"/>
      <c r="L100" s="518"/>
    </row>
    <row r="101" spans="1:12" x14ac:dyDescent="0.2">
      <c r="A101" s="518"/>
      <c r="B101" s="518"/>
      <c r="C101" s="518"/>
      <c r="D101" s="518"/>
      <c r="E101" s="518"/>
      <c r="F101" s="518"/>
      <c r="G101" s="518"/>
      <c r="H101" s="518"/>
      <c r="I101" s="518"/>
      <c r="J101" s="518"/>
      <c r="K101" s="518"/>
      <c r="L101" s="518"/>
    </row>
    <row r="102" spans="1:12" x14ac:dyDescent="0.2">
      <c r="A102" s="518"/>
      <c r="B102" s="518"/>
      <c r="C102" s="518"/>
      <c r="D102" s="518"/>
      <c r="E102" s="518"/>
      <c r="F102" s="518"/>
      <c r="G102" s="518"/>
      <c r="H102" s="518"/>
      <c r="I102" s="518"/>
      <c r="J102" s="518"/>
      <c r="K102" s="518"/>
      <c r="L102" s="518"/>
    </row>
    <row r="103" spans="1:12" x14ac:dyDescent="0.2">
      <c r="A103" s="518"/>
      <c r="B103" s="518"/>
      <c r="C103" s="518"/>
      <c r="D103" s="518"/>
      <c r="E103" s="518"/>
      <c r="F103" s="518"/>
      <c r="G103" s="518"/>
      <c r="H103" s="518"/>
      <c r="I103" s="518"/>
      <c r="J103" s="518"/>
      <c r="K103" s="518"/>
      <c r="L103" s="518"/>
    </row>
    <row r="104" spans="1:12" x14ac:dyDescent="0.2">
      <c r="A104" s="518"/>
      <c r="B104" s="518"/>
      <c r="C104" s="518"/>
      <c r="D104" s="518"/>
      <c r="E104" s="518"/>
      <c r="F104" s="518"/>
      <c r="G104" s="518"/>
      <c r="H104" s="518"/>
      <c r="I104" s="518"/>
      <c r="J104" s="518"/>
      <c r="K104" s="518"/>
      <c r="L104" s="518"/>
    </row>
    <row r="105" spans="1:12" x14ac:dyDescent="0.2">
      <c r="A105" s="518"/>
      <c r="B105" s="518"/>
      <c r="C105" s="518"/>
      <c r="D105" s="518"/>
      <c r="E105" s="518"/>
      <c r="F105" s="518"/>
      <c r="G105" s="518"/>
      <c r="H105" s="518"/>
      <c r="I105" s="518"/>
      <c r="J105" s="518"/>
      <c r="K105" s="518"/>
      <c r="L105" s="518"/>
    </row>
    <row r="106" spans="1:12" x14ac:dyDescent="0.2">
      <c r="A106" s="518"/>
      <c r="B106" s="518"/>
      <c r="C106" s="518"/>
      <c r="D106" s="518"/>
      <c r="E106" s="518"/>
      <c r="F106" s="518"/>
      <c r="G106" s="518"/>
      <c r="H106" s="518"/>
      <c r="I106" s="518"/>
      <c r="J106" s="518"/>
      <c r="K106" s="518"/>
      <c r="L106" s="518"/>
    </row>
    <row r="107" spans="1:12" x14ac:dyDescent="0.2">
      <c r="A107" s="518"/>
      <c r="B107" s="518"/>
      <c r="C107" s="518"/>
      <c r="D107" s="518"/>
      <c r="E107" s="518"/>
      <c r="F107" s="518"/>
      <c r="G107" s="518"/>
      <c r="H107" s="518"/>
      <c r="I107" s="518"/>
      <c r="J107" s="518"/>
      <c r="K107" s="518"/>
      <c r="L107" s="518"/>
    </row>
    <row r="108" spans="1:12" x14ac:dyDescent="0.2">
      <c r="A108" s="518"/>
      <c r="B108" s="518"/>
      <c r="C108" s="518"/>
      <c r="D108" s="518"/>
      <c r="E108" s="518"/>
      <c r="F108" s="518"/>
      <c r="G108" s="518"/>
      <c r="H108" s="518"/>
      <c r="I108" s="518"/>
      <c r="J108" s="518"/>
      <c r="K108" s="518"/>
      <c r="L108" s="518"/>
    </row>
    <row r="109" spans="1:12" x14ac:dyDescent="0.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</row>
    <row r="110" spans="1:12" x14ac:dyDescent="0.2">
      <c r="A110" s="89"/>
      <c r="B110" s="510"/>
      <c r="C110" s="511"/>
      <c r="D110" s="511"/>
      <c r="E110" s="511"/>
      <c r="F110" s="511"/>
      <c r="G110" s="511"/>
      <c r="H110" s="511"/>
      <c r="I110" s="511"/>
      <c r="J110" s="511"/>
      <c r="K110" s="511"/>
      <c r="L110" s="511"/>
    </row>
    <row r="111" spans="1:12" x14ac:dyDescent="0.2">
      <c r="A111" s="89"/>
      <c r="B111" s="510"/>
      <c r="C111" s="511"/>
      <c r="D111" s="511"/>
      <c r="E111" s="511"/>
      <c r="F111" s="511"/>
      <c r="G111" s="511"/>
      <c r="H111" s="511"/>
      <c r="I111" s="511"/>
      <c r="J111" s="511"/>
      <c r="K111" s="511"/>
      <c r="L111" s="511"/>
    </row>
    <row r="112" spans="1:12" x14ac:dyDescent="0.2">
      <c r="A112" s="3"/>
      <c r="B112" s="106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</row>
  </sheetData>
  <sheetProtection password="D5CF" sheet="1" objects="1" scenarios="1"/>
  <mergeCells count="19">
    <mergeCell ref="C8:E8"/>
    <mergeCell ref="L2:L3"/>
    <mergeCell ref="A60:L60"/>
    <mergeCell ref="B47:L47"/>
    <mergeCell ref="B46:L46"/>
    <mergeCell ref="A15:L15"/>
    <mergeCell ref="A16:L16"/>
    <mergeCell ref="F5:I5"/>
    <mergeCell ref="H10:I10"/>
    <mergeCell ref="A59:L59"/>
    <mergeCell ref="A14:L14"/>
    <mergeCell ref="A17:L17"/>
    <mergeCell ref="A19:L44"/>
    <mergeCell ref="B111:L111"/>
    <mergeCell ref="A61:L61"/>
    <mergeCell ref="A63:L63"/>
    <mergeCell ref="B110:L110"/>
    <mergeCell ref="A62:L62"/>
    <mergeCell ref="A65:L108"/>
  </mergeCells>
  <phoneticPr fontId="0" type="noConversion"/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1" manualBreakCount="1">
    <brk id="5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view="pageBreakPreview" zoomScale="75" zoomScaleNormal="75" zoomScaleSheetLayoutView="75" workbookViewId="0">
      <selection activeCell="I9" sqref="I9"/>
    </sheetView>
  </sheetViews>
  <sheetFormatPr defaultColWidth="9.140625" defaultRowHeight="12.75" x14ac:dyDescent="0.2"/>
  <cols>
    <col min="1" max="1" width="9.140625" style="136"/>
    <col min="2" max="2" width="10.85546875" style="136" customWidth="1"/>
    <col min="3" max="16384" width="9.140625" style="136"/>
  </cols>
  <sheetData>
    <row r="1" spans="1:14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4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4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  <c r="N3" s="292"/>
    </row>
    <row r="4" spans="1:14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4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4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4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4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4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4" ht="23.25" x14ac:dyDescent="0.35">
      <c r="A10" s="184" t="s">
        <v>315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4" x14ac:dyDescent="0.2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</row>
    <row r="12" spans="1:14" x14ac:dyDescent="0.2">
      <c r="A12" s="234" t="s">
        <v>316</v>
      </c>
      <c r="B12" s="232"/>
      <c r="C12" s="182"/>
      <c r="D12" s="182"/>
      <c r="E12" s="182"/>
      <c r="F12" s="182"/>
      <c r="G12" s="182"/>
      <c r="H12" s="142"/>
      <c r="I12" s="182"/>
      <c r="J12" s="182"/>
      <c r="K12" s="182"/>
      <c r="L12" s="182"/>
    </row>
    <row r="13" spans="1:14" x14ac:dyDescent="0.2">
      <c r="A13" s="234"/>
      <c r="B13" s="232"/>
      <c r="C13" s="182"/>
      <c r="D13" s="182"/>
      <c r="E13" s="182"/>
      <c r="F13" s="182"/>
      <c r="G13" s="182"/>
      <c r="H13" s="142"/>
      <c r="I13" s="182"/>
      <c r="J13" s="182"/>
      <c r="K13" s="182"/>
      <c r="L13" s="182"/>
    </row>
    <row r="14" spans="1:14" x14ac:dyDescent="0.2">
      <c r="A14" s="475" t="s">
        <v>360</v>
      </c>
      <c r="B14" s="475"/>
      <c r="C14" s="475"/>
      <c r="D14" s="475"/>
      <c r="E14" s="475"/>
      <c r="F14" s="475"/>
      <c r="G14" s="475"/>
      <c r="H14" s="475"/>
      <c r="I14" s="475"/>
      <c r="J14" s="475"/>
      <c r="K14" s="475"/>
      <c r="L14" s="475"/>
    </row>
    <row r="15" spans="1:14" x14ac:dyDescent="0.2">
      <c r="A15" s="186"/>
      <c r="B15" s="178"/>
      <c r="C15" s="238"/>
      <c r="D15" s="238"/>
      <c r="E15" s="238"/>
      <c r="F15" s="178"/>
      <c r="G15" s="178"/>
      <c r="H15" s="178"/>
      <c r="I15" s="239"/>
      <c r="J15" s="239"/>
      <c r="K15" s="239"/>
      <c r="L15" s="239"/>
    </row>
    <row r="16" spans="1:14" x14ac:dyDescent="0.2">
      <c r="A16" s="532"/>
      <c r="B16" s="532"/>
      <c r="C16" s="532"/>
      <c r="D16" s="532"/>
      <c r="E16" s="532"/>
      <c r="F16" s="532"/>
      <c r="G16" s="532"/>
      <c r="H16" s="532"/>
      <c r="I16" s="532"/>
      <c r="J16" s="532"/>
      <c r="K16" s="532"/>
      <c r="L16" s="532"/>
    </row>
    <row r="17" spans="1:12" x14ac:dyDescent="0.2">
      <c r="A17" s="532"/>
      <c r="B17" s="532"/>
      <c r="C17" s="532"/>
      <c r="D17" s="532"/>
      <c r="E17" s="532"/>
      <c r="F17" s="532"/>
      <c r="G17" s="532"/>
      <c r="H17" s="532"/>
      <c r="I17" s="532"/>
      <c r="J17" s="532"/>
      <c r="K17" s="532"/>
      <c r="L17" s="532"/>
    </row>
    <row r="18" spans="1:12" x14ac:dyDescent="0.2">
      <c r="A18" s="198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  <row r="19" spans="1:12" x14ac:dyDescent="0.2">
      <c r="A19" s="531"/>
      <c r="B19" s="531"/>
      <c r="C19" s="531"/>
      <c r="D19" s="531"/>
      <c r="E19" s="531"/>
      <c r="F19" s="531"/>
      <c r="G19" s="531"/>
      <c r="H19" s="531"/>
      <c r="I19" s="531"/>
      <c r="J19" s="531"/>
      <c r="K19" s="531"/>
      <c r="L19" s="531"/>
    </row>
    <row r="20" spans="1:12" x14ac:dyDescent="0.2">
      <c r="A20" s="533"/>
      <c r="B20" s="533"/>
      <c r="C20" s="533"/>
      <c r="D20" s="533"/>
      <c r="E20" s="533"/>
      <c r="F20" s="533"/>
      <c r="G20" s="533"/>
      <c r="H20" s="533"/>
      <c r="I20" s="533"/>
      <c r="J20" s="533"/>
      <c r="K20" s="533"/>
      <c r="L20" s="533"/>
    </row>
    <row r="21" spans="1:12" x14ac:dyDescent="0.2">
      <c r="A21" s="533"/>
      <c r="B21" s="533"/>
      <c r="C21" s="533"/>
      <c r="D21" s="533"/>
      <c r="E21" s="533"/>
      <c r="F21" s="533"/>
      <c r="G21" s="533"/>
      <c r="H21" s="533"/>
      <c r="I21" s="533"/>
      <c r="J21" s="533"/>
      <c r="K21" s="533"/>
      <c r="L21" s="533"/>
    </row>
    <row r="22" spans="1:12" x14ac:dyDescent="0.2">
      <c r="A22" s="533"/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</row>
    <row r="23" spans="1:12" x14ac:dyDescent="0.2">
      <c r="A23" s="533"/>
      <c r="B23" s="533"/>
      <c r="C23" s="533"/>
      <c r="D23" s="533"/>
      <c r="E23" s="533"/>
      <c r="F23" s="533"/>
      <c r="G23" s="533"/>
      <c r="H23" s="533"/>
      <c r="I23" s="533"/>
      <c r="J23" s="533"/>
      <c r="K23" s="533"/>
      <c r="L23" s="533"/>
    </row>
    <row r="24" spans="1:12" x14ac:dyDescent="0.2">
      <c r="A24" s="533"/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</row>
    <row r="25" spans="1:12" x14ac:dyDescent="0.2">
      <c r="A25" s="533"/>
      <c r="B25" s="533"/>
      <c r="C25" s="533"/>
      <c r="D25" s="533"/>
      <c r="E25" s="533"/>
      <c r="F25" s="533"/>
      <c r="G25" s="533"/>
      <c r="H25" s="533"/>
      <c r="I25" s="533"/>
      <c r="J25" s="533"/>
      <c r="K25" s="533"/>
      <c r="L25" s="533"/>
    </row>
    <row r="26" spans="1:12" x14ac:dyDescent="0.2">
      <c r="A26" s="533"/>
      <c r="B26" s="533"/>
      <c r="C26" s="533"/>
      <c r="D26" s="533"/>
      <c r="E26" s="533"/>
      <c r="F26" s="533"/>
      <c r="G26" s="533"/>
      <c r="H26" s="533"/>
      <c r="I26" s="533"/>
      <c r="J26" s="533"/>
      <c r="K26" s="533"/>
      <c r="L26" s="533"/>
    </row>
    <row r="27" spans="1:12" x14ac:dyDescent="0.2">
      <c r="A27" s="533"/>
      <c r="B27" s="533"/>
      <c r="C27" s="533"/>
      <c r="D27" s="533"/>
      <c r="E27" s="533"/>
      <c r="F27" s="533"/>
      <c r="G27" s="533"/>
      <c r="H27" s="533"/>
      <c r="I27" s="533"/>
      <c r="J27" s="533"/>
      <c r="K27" s="533"/>
      <c r="L27" s="533"/>
    </row>
    <row r="28" spans="1:12" x14ac:dyDescent="0.2">
      <c r="A28" s="533"/>
      <c r="B28" s="533"/>
      <c r="C28" s="533"/>
      <c r="D28" s="533"/>
      <c r="E28" s="533"/>
      <c r="F28" s="533"/>
      <c r="G28" s="533"/>
      <c r="H28" s="533"/>
      <c r="I28" s="533"/>
      <c r="J28" s="533"/>
      <c r="K28" s="533"/>
      <c r="L28" s="533"/>
    </row>
    <row r="29" spans="1:12" x14ac:dyDescent="0.2">
      <c r="A29" s="533"/>
      <c r="B29" s="533"/>
      <c r="C29" s="533"/>
      <c r="D29" s="533"/>
      <c r="E29" s="533"/>
      <c r="F29" s="533"/>
      <c r="G29" s="533"/>
      <c r="H29" s="533"/>
      <c r="I29" s="533"/>
      <c r="J29" s="533"/>
      <c r="K29" s="533"/>
      <c r="L29" s="533"/>
    </row>
    <row r="30" spans="1:12" x14ac:dyDescent="0.2">
      <c r="A30" s="533"/>
      <c r="B30" s="533"/>
      <c r="C30" s="533"/>
      <c r="D30" s="533"/>
      <c r="E30" s="533"/>
      <c r="F30" s="533"/>
      <c r="G30" s="533"/>
      <c r="H30" s="533"/>
      <c r="I30" s="533"/>
      <c r="J30" s="533"/>
      <c r="K30" s="533"/>
      <c r="L30" s="533"/>
    </row>
    <row r="31" spans="1:12" x14ac:dyDescent="0.2">
      <c r="A31" s="533"/>
      <c r="B31" s="533"/>
      <c r="C31" s="533"/>
      <c r="D31" s="533"/>
      <c r="E31" s="533"/>
      <c r="F31" s="533"/>
      <c r="G31" s="533"/>
      <c r="H31" s="533"/>
      <c r="I31" s="533"/>
      <c r="J31" s="533"/>
      <c r="K31" s="533"/>
      <c r="L31" s="533"/>
    </row>
    <row r="32" spans="1:12" x14ac:dyDescent="0.2">
      <c r="A32" s="533"/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</row>
    <row r="33" spans="1:12" x14ac:dyDescent="0.2">
      <c r="A33" s="533"/>
      <c r="B33" s="533"/>
      <c r="C33" s="533"/>
      <c r="D33" s="533"/>
      <c r="E33" s="533"/>
      <c r="F33" s="533"/>
      <c r="G33" s="533"/>
      <c r="H33" s="533"/>
      <c r="I33" s="533"/>
      <c r="J33" s="533"/>
      <c r="K33" s="533"/>
      <c r="L33" s="533"/>
    </row>
    <row r="34" spans="1:12" x14ac:dyDescent="0.2">
      <c r="A34" s="533"/>
      <c r="B34" s="533"/>
      <c r="C34" s="533"/>
      <c r="D34" s="533"/>
      <c r="E34" s="533"/>
      <c r="F34" s="533"/>
      <c r="G34" s="533"/>
      <c r="H34" s="533"/>
      <c r="I34" s="533"/>
      <c r="J34" s="533"/>
      <c r="K34" s="533"/>
      <c r="L34" s="533"/>
    </row>
    <row r="35" spans="1:12" x14ac:dyDescent="0.2">
      <c r="A35" s="533"/>
      <c r="B35" s="533"/>
      <c r="C35" s="533"/>
      <c r="D35" s="533"/>
      <c r="E35" s="533"/>
      <c r="F35" s="533"/>
      <c r="G35" s="533"/>
      <c r="H35" s="533"/>
      <c r="I35" s="533"/>
      <c r="J35" s="533"/>
      <c r="K35" s="533"/>
      <c r="L35" s="533"/>
    </row>
    <row r="36" spans="1:12" x14ac:dyDescent="0.2">
      <c r="A36" s="533"/>
      <c r="B36" s="533"/>
      <c r="C36" s="533"/>
      <c r="D36" s="533"/>
      <c r="E36" s="533"/>
      <c r="F36" s="533"/>
      <c r="G36" s="533"/>
      <c r="H36" s="533"/>
      <c r="I36" s="533"/>
      <c r="J36" s="533"/>
      <c r="K36" s="533"/>
      <c r="L36" s="533"/>
    </row>
    <row r="37" spans="1:12" x14ac:dyDescent="0.2">
      <c r="A37" s="533"/>
      <c r="B37" s="533"/>
      <c r="C37" s="533"/>
      <c r="D37" s="533"/>
      <c r="E37" s="533"/>
      <c r="F37" s="533"/>
      <c r="G37" s="533"/>
      <c r="H37" s="533"/>
      <c r="I37" s="533"/>
      <c r="J37" s="533"/>
      <c r="K37" s="533"/>
      <c r="L37" s="533"/>
    </row>
    <row r="38" spans="1:12" x14ac:dyDescent="0.2">
      <c r="A38" s="533"/>
      <c r="B38" s="533"/>
      <c r="C38" s="533"/>
      <c r="D38" s="533"/>
      <c r="E38" s="533"/>
      <c r="F38" s="533"/>
      <c r="G38" s="533"/>
      <c r="H38" s="533"/>
      <c r="I38" s="533"/>
      <c r="J38" s="533"/>
      <c r="K38" s="533"/>
      <c r="L38" s="533"/>
    </row>
    <row r="39" spans="1:12" x14ac:dyDescent="0.2">
      <c r="A39" s="533"/>
      <c r="B39" s="533"/>
      <c r="C39" s="533"/>
      <c r="D39" s="533"/>
      <c r="E39" s="533"/>
      <c r="F39" s="533"/>
      <c r="G39" s="533"/>
      <c r="H39" s="533"/>
      <c r="I39" s="533"/>
      <c r="J39" s="533"/>
      <c r="K39" s="533"/>
      <c r="L39" s="533"/>
    </row>
    <row r="40" spans="1:12" x14ac:dyDescent="0.2">
      <c r="A40" s="533"/>
      <c r="B40" s="533"/>
      <c r="C40" s="533"/>
      <c r="D40" s="533"/>
      <c r="E40" s="533"/>
      <c r="F40" s="533"/>
      <c r="G40" s="533"/>
      <c r="H40" s="533"/>
      <c r="I40" s="533"/>
      <c r="J40" s="533"/>
      <c r="K40" s="533"/>
      <c r="L40" s="533"/>
    </row>
    <row r="41" spans="1:12" x14ac:dyDescent="0.2">
      <c r="A41" s="533"/>
      <c r="B41" s="533"/>
      <c r="C41" s="533"/>
      <c r="D41" s="533"/>
      <c r="E41" s="533"/>
      <c r="F41" s="533"/>
      <c r="G41" s="533"/>
      <c r="H41" s="533"/>
      <c r="I41" s="533"/>
      <c r="J41" s="533"/>
      <c r="K41" s="533"/>
      <c r="L41" s="533"/>
    </row>
    <row r="42" spans="1:12" x14ac:dyDescent="0.2">
      <c r="A42" s="533"/>
      <c r="B42" s="533"/>
      <c r="C42" s="533"/>
      <c r="D42" s="533"/>
      <c r="E42" s="533"/>
      <c r="F42" s="533"/>
      <c r="G42" s="533"/>
      <c r="H42" s="533"/>
      <c r="I42" s="533"/>
      <c r="J42" s="533"/>
      <c r="K42" s="533"/>
      <c r="L42" s="533"/>
    </row>
    <row r="43" spans="1:12" x14ac:dyDescent="0.2">
      <c r="A43" s="533"/>
      <c r="B43" s="533"/>
      <c r="C43" s="533"/>
      <c r="D43" s="533"/>
      <c r="E43" s="533"/>
      <c r="F43" s="533"/>
      <c r="G43" s="533"/>
      <c r="H43" s="533"/>
      <c r="I43" s="533"/>
      <c r="J43" s="533"/>
      <c r="K43" s="533"/>
      <c r="L43" s="533"/>
    </row>
    <row r="44" spans="1:12" x14ac:dyDescent="0.2">
      <c r="A44" s="533"/>
      <c r="B44" s="533"/>
      <c r="C44" s="533"/>
      <c r="D44" s="533"/>
      <c r="E44" s="533"/>
      <c r="F44" s="533"/>
      <c r="G44" s="533"/>
      <c r="H44" s="533"/>
      <c r="I44" s="533"/>
      <c r="J44" s="533"/>
      <c r="K44" s="533"/>
      <c r="L44" s="533"/>
    </row>
    <row r="45" spans="1:12" x14ac:dyDescent="0.2">
      <c r="A45" s="533"/>
      <c r="B45" s="533"/>
      <c r="C45" s="533"/>
      <c r="D45" s="533"/>
      <c r="E45" s="533"/>
      <c r="F45" s="533"/>
      <c r="G45" s="533"/>
      <c r="H45" s="533"/>
      <c r="I45" s="533"/>
      <c r="J45" s="533"/>
      <c r="K45" s="533"/>
      <c r="L45" s="533"/>
    </row>
    <row r="46" spans="1:12" x14ac:dyDescent="0.2">
      <c r="A46" s="533"/>
      <c r="B46" s="533"/>
      <c r="C46" s="533"/>
      <c r="D46" s="533"/>
      <c r="E46" s="533"/>
      <c r="F46" s="533"/>
      <c r="G46" s="533"/>
      <c r="H46" s="533"/>
      <c r="I46" s="533"/>
      <c r="J46" s="533"/>
      <c r="K46" s="533"/>
      <c r="L46" s="533"/>
    </row>
    <row r="47" spans="1:12" x14ac:dyDescent="0.2">
      <c r="A47" s="533"/>
      <c r="B47" s="533"/>
      <c r="C47" s="533"/>
      <c r="D47" s="533"/>
      <c r="E47" s="533"/>
      <c r="F47" s="533"/>
      <c r="G47" s="533"/>
      <c r="H47" s="533"/>
      <c r="I47" s="533"/>
      <c r="J47" s="533"/>
      <c r="K47" s="533"/>
      <c r="L47" s="533"/>
    </row>
    <row r="48" spans="1:12" x14ac:dyDescent="0.2">
      <c r="A48" s="533"/>
      <c r="B48" s="533"/>
      <c r="C48" s="533"/>
      <c r="D48" s="533"/>
      <c r="E48" s="533"/>
      <c r="F48" s="533"/>
      <c r="G48" s="533"/>
      <c r="H48" s="533"/>
      <c r="I48" s="533"/>
      <c r="J48" s="533"/>
      <c r="K48" s="533"/>
      <c r="L48" s="533"/>
    </row>
    <row r="49" spans="1:12" x14ac:dyDescent="0.2">
      <c r="A49" s="533"/>
      <c r="B49" s="533"/>
      <c r="C49" s="533"/>
      <c r="D49" s="533"/>
      <c r="E49" s="533"/>
      <c r="F49" s="533"/>
      <c r="G49" s="533"/>
      <c r="H49" s="533"/>
      <c r="I49" s="533"/>
      <c r="J49" s="533"/>
      <c r="K49" s="533"/>
      <c r="L49" s="533"/>
    </row>
    <row r="50" spans="1:12" x14ac:dyDescent="0.2">
      <c r="A50" s="533"/>
      <c r="B50" s="533"/>
      <c r="C50" s="533"/>
      <c r="D50" s="533"/>
      <c r="E50" s="533"/>
      <c r="F50" s="533"/>
      <c r="G50" s="533"/>
      <c r="H50" s="533"/>
      <c r="I50" s="533"/>
      <c r="J50" s="533"/>
      <c r="K50" s="533"/>
      <c r="L50" s="533"/>
    </row>
    <row r="51" spans="1:12" x14ac:dyDescent="0.2">
      <c r="A51" s="533"/>
      <c r="B51" s="533"/>
      <c r="C51" s="533"/>
      <c r="D51" s="533"/>
      <c r="E51" s="533"/>
      <c r="F51" s="533"/>
      <c r="G51" s="533"/>
      <c r="H51" s="533"/>
      <c r="I51" s="533"/>
      <c r="J51" s="533"/>
      <c r="K51" s="533"/>
      <c r="L51" s="533"/>
    </row>
    <row r="52" spans="1:12" x14ac:dyDescent="0.2">
      <c r="A52" s="533"/>
      <c r="B52" s="533"/>
      <c r="C52" s="533"/>
      <c r="D52" s="533"/>
      <c r="E52" s="533"/>
      <c r="F52" s="533"/>
      <c r="G52" s="533"/>
      <c r="H52" s="533"/>
      <c r="I52" s="533"/>
      <c r="J52" s="533"/>
      <c r="K52" s="533"/>
      <c r="L52" s="533"/>
    </row>
    <row r="53" spans="1:12" x14ac:dyDescent="0.2">
      <c r="A53" s="533"/>
      <c r="B53" s="533"/>
      <c r="C53" s="533"/>
      <c r="D53" s="533"/>
      <c r="E53" s="533"/>
      <c r="F53" s="533"/>
      <c r="G53" s="533"/>
      <c r="H53" s="533"/>
      <c r="I53" s="533"/>
      <c r="J53" s="533"/>
      <c r="K53" s="533"/>
      <c r="L53" s="533"/>
    </row>
    <row r="54" spans="1:12" x14ac:dyDescent="0.2">
      <c r="A54" s="533"/>
      <c r="B54" s="533"/>
      <c r="C54" s="533"/>
      <c r="D54" s="533"/>
      <c r="E54" s="533"/>
      <c r="F54" s="533"/>
      <c r="G54" s="533"/>
      <c r="H54" s="533"/>
      <c r="I54" s="533"/>
      <c r="J54" s="533"/>
      <c r="K54" s="533"/>
      <c r="L54" s="533"/>
    </row>
    <row r="55" spans="1:12" x14ac:dyDescent="0.2">
      <c r="A55" s="533"/>
      <c r="B55" s="533"/>
      <c r="C55" s="533"/>
      <c r="D55" s="533"/>
      <c r="E55" s="533"/>
      <c r="F55" s="533"/>
      <c r="G55" s="533"/>
      <c r="H55" s="533"/>
      <c r="I55" s="533"/>
      <c r="J55" s="533"/>
      <c r="K55" s="533"/>
      <c r="L55" s="533"/>
    </row>
    <row r="56" spans="1:12" x14ac:dyDescent="0.2">
      <c r="A56" s="533"/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</row>
    <row r="57" spans="1:12" x14ac:dyDescent="0.2">
      <c r="A57" s="235"/>
      <c r="B57" s="235"/>
      <c r="C57" s="235"/>
      <c r="D57" s="235"/>
      <c r="E57" s="235"/>
      <c r="F57" s="235"/>
      <c r="G57" s="235"/>
      <c r="H57" s="240"/>
      <c r="I57" s="178"/>
      <c r="J57" s="178"/>
      <c r="K57" s="178"/>
      <c r="L57" s="178"/>
    </row>
    <row r="58" spans="1:12" x14ac:dyDescent="0.2">
      <c r="A58" s="235"/>
      <c r="B58" s="235"/>
      <c r="C58" s="235"/>
      <c r="D58" s="235"/>
      <c r="E58" s="235"/>
      <c r="F58" s="235"/>
      <c r="G58" s="235"/>
      <c r="H58" s="240"/>
      <c r="I58" s="178"/>
      <c r="J58" s="178"/>
      <c r="K58" s="178"/>
      <c r="L58" s="178"/>
    </row>
    <row r="59" spans="1:12" x14ac:dyDescent="0.2">
      <c r="A59" s="235"/>
      <c r="B59" s="236"/>
      <c r="C59" s="235"/>
      <c r="D59" s="235"/>
      <c r="E59" s="235"/>
      <c r="F59" s="235"/>
      <c r="G59" s="235"/>
      <c r="H59" s="240"/>
      <c r="I59" s="178"/>
      <c r="J59" s="178"/>
      <c r="K59" s="178"/>
      <c r="L59" s="178"/>
    </row>
    <row r="60" spans="1:12" x14ac:dyDescent="0.2">
      <c r="A60" s="235"/>
      <c r="B60" s="236"/>
      <c r="C60" s="235"/>
      <c r="D60" s="235"/>
      <c r="E60" s="235"/>
      <c r="F60" s="235"/>
      <c r="G60" s="235"/>
      <c r="H60" s="235"/>
      <c r="I60" s="182"/>
      <c r="J60" s="182"/>
      <c r="K60" s="182"/>
      <c r="L60" s="182"/>
    </row>
    <row r="61" spans="1:12" x14ac:dyDescent="0.2">
      <c r="A61" s="235"/>
      <c r="B61" s="236"/>
      <c r="C61" s="235"/>
      <c r="D61" s="235"/>
      <c r="E61" s="235"/>
      <c r="F61" s="235"/>
      <c r="G61" s="235"/>
      <c r="H61" s="235"/>
      <c r="I61" s="182"/>
      <c r="J61" s="182"/>
      <c r="K61" s="182"/>
      <c r="L61" s="182"/>
    </row>
    <row r="62" spans="1:12" x14ac:dyDescent="0.2">
      <c r="A62" s="235"/>
      <c r="B62" s="236"/>
      <c r="C62" s="236"/>
      <c r="D62" s="235"/>
      <c r="E62" s="235"/>
      <c r="F62" s="235"/>
      <c r="G62" s="235"/>
      <c r="H62" s="235"/>
      <c r="I62" s="182"/>
      <c r="J62" s="182"/>
      <c r="K62" s="182"/>
      <c r="L62" s="182"/>
    </row>
    <row r="63" spans="1:12" x14ac:dyDescent="0.2">
      <c r="A63" s="235"/>
      <c r="B63" s="236"/>
      <c r="C63" s="236"/>
      <c r="D63" s="235"/>
      <c r="E63" s="235"/>
      <c r="F63" s="235"/>
      <c r="G63" s="235"/>
      <c r="H63" s="235"/>
      <c r="I63" s="182"/>
      <c r="J63" s="182"/>
      <c r="K63" s="182"/>
      <c r="L63" s="182"/>
    </row>
    <row r="64" spans="1:12" x14ac:dyDescent="0.2">
      <c r="A64" s="235"/>
      <c r="B64" s="236"/>
      <c r="C64" s="236"/>
      <c r="D64" s="235"/>
      <c r="E64" s="235"/>
      <c r="F64" s="235"/>
      <c r="G64" s="235"/>
      <c r="H64" s="235"/>
      <c r="I64" s="182"/>
      <c r="J64" s="182"/>
      <c r="K64" s="182"/>
      <c r="L64" s="182"/>
    </row>
    <row r="65" spans="1:12" x14ac:dyDescent="0.2">
      <c r="A65" s="235"/>
      <c r="B65" s="236"/>
      <c r="C65" s="236"/>
      <c r="D65" s="235"/>
      <c r="E65" s="235"/>
      <c r="F65" s="235"/>
      <c r="G65" s="235"/>
      <c r="H65" s="235"/>
      <c r="I65" s="182"/>
      <c r="J65" s="182"/>
      <c r="K65" s="182"/>
      <c r="L65" s="182"/>
    </row>
    <row r="66" spans="1:12" x14ac:dyDescent="0.2">
      <c r="A66" s="235"/>
      <c r="B66" s="236"/>
      <c r="C66" s="236"/>
      <c r="D66" s="235"/>
      <c r="E66" s="235"/>
      <c r="F66" s="235"/>
      <c r="G66" s="235"/>
      <c r="H66" s="235"/>
      <c r="I66" s="182"/>
      <c r="J66" s="182"/>
      <c r="K66" s="182"/>
      <c r="L66" s="182"/>
    </row>
    <row r="67" spans="1:12" x14ac:dyDescent="0.2">
      <c r="A67" s="182"/>
      <c r="B67" s="237"/>
      <c r="C67" s="237"/>
      <c r="D67" s="182"/>
      <c r="E67" s="182"/>
      <c r="F67" s="182"/>
      <c r="G67" s="182"/>
      <c r="H67" s="182"/>
      <c r="I67" s="182"/>
      <c r="J67" s="182"/>
      <c r="K67" s="182"/>
      <c r="L67" s="182"/>
    </row>
    <row r="68" spans="1:12" x14ac:dyDescent="0.2">
      <c r="A68" s="298" t="s">
        <v>317</v>
      </c>
      <c r="B68" s="237"/>
      <c r="C68" s="237"/>
      <c r="D68" s="182"/>
      <c r="E68" s="182"/>
      <c r="F68" s="182"/>
      <c r="G68" s="182"/>
      <c r="H68" s="182"/>
      <c r="I68" s="182"/>
      <c r="J68" s="182"/>
      <c r="K68" s="182"/>
      <c r="L68" s="182"/>
    </row>
    <row r="69" spans="1:12" x14ac:dyDescent="0.2">
      <c r="A69" s="241"/>
      <c r="B69" s="237"/>
      <c r="C69" s="237"/>
      <c r="D69" s="182"/>
      <c r="E69" s="182"/>
      <c r="F69" s="182"/>
      <c r="G69" s="182"/>
      <c r="H69" s="182"/>
      <c r="I69" s="182"/>
      <c r="J69" s="182"/>
      <c r="K69" s="182"/>
      <c r="L69" s="182"/>
    </row>
    <row r="70" spans="1:12" x14ac:dyDescent="0.2">
      <c r="A70" s="186" t="s">
        <v>237</v>
      </c>
      <c r="B70" s="186"/>
      <c r="C70" s="232"/>
      <c r="D70" s="232"/>
      <c r="E70" s="242"/>
      <c r="F70" s="182"/>
      <c r="G70" s="135"/>
      <c r="H70" s="135"/>
      <c r="I70" s="297"/>
      <c r="J70" s="182"/>
      <c r="K70" s="182"/>
      <c r="L70" s="182"/>
    </row>
    <row r="71" spans="1:12" x14ac:dyDescent="0.2">
      <c r="A71" s="178"/>
      <c r="B71" s="178"/>
      <c r="C71" s="232"/>
      <c r="D71" s="232"/>
      <c r="E71" s="182"/>
      <c r="F71" s="182"/>
      <c r="G71" s="182"/>
      <c r="H71" s="182"/>
      <c r="I71" s="182"/>
      <c r="J71" s="182"/>
      <c r="K71" s="182"/>
      <c r="L71" s="182"/>
    </row>
    <row r="72" spans="1:12" x14ac:dyDescent="0.2">
      <c r="A72" s="299" t="s">
        <v>359</v>
      </c>
      <c r="B72" s="347"/>
      <c r="C72" s="347"/>
      <c r="D72" s="347"/>
      <c r="E72" s="347"/>
      <c r="F72" s="347"/>
      <c r="G72" s="347"/>
      <c r="H72" s="347"/>
      <c r="I72" s="347"/>
      <c r="J72" s="347"/>
      <c r="K72" s="347"/>
      <c r="L72" s="347"/>
    </row>
    <row r="73" spans="1:12" x14ac:dyDescent="0.2">
      <c r="A73" s="534"/>
      <c r="B73" s="534"/>
      <c r="C73" s="534"/>
      <c r="D73" s="534"/>
      <c r="E73" s="534"/>
      <c r="F73" s="534"/>
      <c r="G73" s="534"/>
      <c r="H73" s="534"/>
      <c r="I73" s="534"/>
      <c r="J73" s="534"/>
      <c r="K73" s="534"/>
      <c r="L73" s="534"/>
    </row>
    <row r="74" spans="1:12" x14ac:dyDescent="0.2">
      <c r="A74" s="534"/>
      <c r="B74" s="534"/>
      <c r="C74" s="534"/>
      <c r="D74" s="534"/>
      <c r="E74" s="534"/>
      <c r="F74" s="534"/>
      <c r="G74" s="534"/>
      <c r="H74" s="534"/>
      <c r="I74" s="534"/>
      <c r="J74" s="534"/>
      <c r="K74" s="534"/>
      <c r="L74" s="534"/>
    </row>
    <row r="75" spans="1:12" x14ac:dyDescent="0.2">
      <c r="A75" s="534"/>
      <c r="B75" s="534"/>
      <c r="C75" s="534"/>
      <c r="D75" s="534"/>
      <c r="E75" s="534"/>
      <c r="F75" s="534"/>
      <c r="G75" s="534"/>
      <c r="H75" s="534"/>
      <c r="I75" s="534"/>
      <c r="J75" s="534"/>
      <c r="K75" s="534"/>
      <c r="L75" s="534"/>
    </row>
    <row r="76" spans="1:12" x14ac:dyDescent="0.2">
      <c r="A76" s="534"/>
      <c r="B76" s="534"/>
      <c r="C76" s="534"/>
      <c r="D76" s="534"/>
      <c r="E76" s="534"/>
      <c r="F76" s="534"/>
      <c r="G76" s="534"/>
      <c r="H76" s="534"/>
      <c r="I76" s="534"/>
      <c r="J76" s="534"/>
      <c r="K76" s="534"/>
      <c r="L76" s="534"/>
    </row>
    <row r="77" spans="1:12" x14ac:dyDescent="0.2">
      <c r="A77" s="534"/>
      <c r="B77" s="534"/>
      <c r="C77" s="534"/>
      <c r="D77" s="534"/>
      <c r="E77" s="534"/>
      <c r="F77" s="534"/>
      <c r="G77" s="534"/>
      <c r="H77" s="534"/>
      <c r="I77" s="534"/>
      <c r="J77" s="534"/>
      <c r="K77" s="534"/>
      <c r="L77" s="534"/>
    </row>
    <row r="78" spans="1:12" x14ac:dyDescent="0.2">
      <c r="A78" s="534"/>
      <c r="B78" s="534"/>
      <c r="C78" s="534"/>
      <c r="D78" s="534"/>
      <c r="E78" s="534"/>
      <c r="F78" s="534"/>
      <c r="G78" s="534"/>
      <c r="H78" s="534"/>
      <c r="I78" s="534"/>
      <c r="J78" s="534"/>
      <c r="K78" s="534"/>
      <c r="L78" s="534"/>
    </row>
    <row r="79" spans="1:12" x14ac:dyDescent="0.2">
      <c r="A79" s="534"/>
      <c r="B79" s="534"/>
      <c r="C79" s="534"/>
      <c r="D79" s="534"/>
      <c r="E79" s="534"/>
      <c r="F79" s="534"/>
      <c r="G79" s="534"/>
      <c r="H79" s="534"/>
      <c r="I79" s="534"/>
      <c r="J79" s="534"/>
      <c r="K79" s="534"/>
      <c r="L79" s="534"/>
    </row>
    <row r="80" spans="1:12" x14ac:dyDescent="0.2">
      <c r="A80" s="534"/>
      <c r="B80" s="534"/>
      <c r="C80" s="534"/>
      <c r="D80" s="534"/>
      <c r="E80" s="534"/>
      <c r="F80" s="534"/>
      <c r="G80" s="534"/>
      <c r="H80" s="534"/>
      <c r="I80" s="534"/>
      <c r="J80" s="534"/>
      <c r="K80" s="534"/>
      <c r="L80" s="534"/>
    </row>
    <row r="81" spans="1:12" x14ac:dyDescent="0.2">
      <c r="A81" s="534"/>
      <c r="B81" s="534"/>
      <c r="C81" s="534"/>
      <c r="D81" s="534"/>
      <c r="E81" s="534"/>
      <c r="F81" s="534"/>
      <c r="G81" s="534"/>
      <c r="H81" s="534"/>
      <c r="I81" s="534"/>
      <c r="J81" s="534"/>
      <c r="K81" s="534"/>
      <c r="L81" s="534"/>
    </row>
    <row r="82" spans="1:12" x14ac:dyDescent="0.2">
      <c r="A82" s="534"/>
      <c r="B82" s="534"/>
      <c r="C82" s="534"/>
      <c r="D82" s="534"/>
      <c r="E82" s="534"/>
      <c r="F82" s="534"/>
      <c r="G82" s="534"/>
      <c r="H82" s="534"/>
      <c r="I82" s="534"/>
      <c r="J82" s="534"/>
      <c r="K82" s="534"/>
      <c r="L82" s="534"/>
    </row>
    <row r="83" spans="1:12" x14ac:dyDescent="0.2">
      <c r="A83" s="534"/>
      <c r="B83" s="534"/>
      <c r="C83" s="534"/>
      <c r="D83" s="534"/>
      <c r="E83" s="534"/>
      <c r="F83" s="534"/>
      <c r="G83" s="534"/>
      <c r="H83" s="534"/>
      <c r="I83" s="534"/>
      <c r="J83" s="534"/>
      <c r="K83" s="534"/>
      <c r="L83" s="534"/>
    </row>
    <row r="84" spans="1:12" x14ac:dyDescent="0.2">
      <c r="A84" s="534"/>
      <c r="B84" s="534"/>
      <c r="C84" s="534"/>
      <c r="D84" s="534"/>
      <c r="E84" s="534"/>
      <c r="F84" s="534"/>
      <c r="G84" s="534"/>
      <c r="H84" s="534"/>
      <c r="I84" s="534"/>
      <c r="J84" s="534"/>
      <c r="K84" s="534"/>
      <c r="L84" s="534"/>
    </row>
    <row r="85" spans="1:12" x14ac:dyDescent="0.2">
      <c r="A85" s="534"/>
      <c r="B85" s="534"/>
      <c r="C85" s="534"/>
      <c r="D85" s="534"/>
      <c r="E85" s="534"/>
      <c r="F85" s="534"/>
      <c r="G85" s="534"/>
      <c r="H85" s="534"/>
      <c r="I85" s="534"/>
      <c r="J85" s="534"/>
      <c r="K85" s="534"/>
      <c r="L85" s="534"/>
    </row>
    <row r="86" spans="1:12" x14ac:dyDescent="0.2">
      <c r="A86" s="534"/>
      <c r="B86" s="534"/>
      <c r="C86" s="534"/>
      <c r="D86" s="534"/>
      <c r="E86" s="534"/>
      <c r="F86" s="534"/>
      <c r="G86" s="534"/>
      <c r="H86" s="534"/>
      <c r="I86" s="534"/>
      <c r="J86" s="534"/>
      <c r="K86" s="534"/>
      <c r="L86" s="534"/>
    </row>
    <row r="87" spans="1:12" x14ac:dyDescent="0.2">
      <c r="A87" s="534"/>
      <c r="B87" s="534"/>
      <c r="C87" s="534"/>
      <c r="D87" s="534"/>
      <c r="E87" s="534"/>
      <c r="F87" s="534"/>
      <c r="G87" s="534"/>
      <c r="H87" s="534"/>
      <c r="I87" s="534"/>
      <c r="J87" s="534"/>
      <c r="K87" s="534"/>
      <c r="L87" s="534"/>
    </row>
    <row r="88" spans="1:12" x14ac:dyDescent="0.2">
      <c r="A88" s="534"/>
      <c r="B88" s="534"/>
      <c r="C88" s="534"/>
      <c r="D88" s="534"/>
      <c r="E88" s="534"/>
      <c r="F88" s="534"/>
      <c r="G88" s="534"/>
      <c r="H88" s="534"/>
      <c r="I88" s="534"/>
      <c r="J88" s="534"/>
      <c r="K88" s="534"/>
      <c r="L88" s="534"/>
    </row>
    <row r="89" spans="1:12" x14ac:dyDescent="0.2">
      <c r="A89" s="534"/>
      <c r="B89" s="534"/>
      <c r="C89" s="534"/>
      <c r="D89" s="534"/>
      <c r="E89" s="534"/>
      <c r="F89" s="534"/>
      <c r="G89" s="534"/>
      <c r="H89" s="534"/>
      <c r="I89" s="534"/>
      <c r="J89" s="534"/>
      <c r="K89" s="534"/>
      <c r="L89" s="534"/>
    </row>
    <row r="90" spans="1:12" x14ac:dyDescent="0.2">
      <c r="A90" s="534"/>
      <c r="B90" s="534"/>
      <c r="C90" s="534"/>
      <c r="D90" s="534"/>
      <c r="E90" s="534"/>
      <c r="F90" s="534"/>
      <c r="G90" s="534"/>
      <c r="H90" s="534"/>
      <c r="I90" s="534"/>
      <c r="J90" s="534"/>
      <c r="K90" s="534"/>
      <c r="L90" s="534"/>
    </row>
    <row r="91" spans="1:12" x14ac:dyDescent="0.2">
      <c r="A91" s="534"/>
      <c r="B91" s="534"/>
      <c r="C91" s="534"/>
      <c r="D91" s="534"/>
      <c r="E91" s="534"/>
      <c r="F91" s="534"/>
      <c r="G91" s="534"/>
      <c r="H91" s="534"/>
      <c r="I91" s="534"/>
      <c r="J91" s="534"/>
      <c r="K91" s="534"/>
      <c r="L91" s="534"/>
    </row>
    <row r="92" spans="1:12" x14ac:dyDescent="0.2">
      <c r="A92" s="534"/>
      <c r="B92" s="534"/>
      <c r="C92" s="534"/>
      <c r="D92" s="534"/>
      <c r="E92" s="534"/>
      <c r="F92" s="534"/>
      <c r="G92" s="534"/>
      <c r="H92" s="534"/>
      <c r="I92" s="534"/>
      <c r="J92" s="534"/>
      <c r="K92" s="534"/>
      <c r="L92" s="534"/>
    </row>
    <row r="93" spans="1:12" x14ac:dyDescent="0.2">
      <c r="A93" s="534"/>
      <c r="B93" s="534"/>
      <c r="C93" s="534"/>
      <c r="D93" s="534"/>
      <c r="E93" s="534"/>
      <c r="F93" s="534"/>
      <c r="G93" s="534"/>
      <c r="H93" s="534"/>
      <c r="I93" s="534"/>
      <c r="J93" s="534"/>
      <c r="K93" s="534"/>
      <c r="L93" s="534"/>
    </row>
    <row r="94" spans="1:12" x14ac:dyDescent="0.2">
      <c r="A94" s="534"/>
      <c r="B94" s="534"/>
      <c r="C94" s="534"/>
      <c r="D94" s="534"/>
      <c r="E94" s="534"/>
      <c r="F94" s="534"/>
      <c r="G94" s="534"/>
      <c r="H94" s="534"/>
      <c r="I94" s="534"/>
      <c r="J94" s="534"/>
      <c r="K94" s="534"/>
      <c r="L94" s="534"/>
    </row>
    <row r="95" spans="1:12" x14ac:dyDescent="0.2">
      <c r="A95" s="534"/>
      <c r="B95" s="534"/>
      <c r="C95" s="534"/>
      <c r="D95" s="534"/>
      <c r="E95" s="534"/>
      <c r="F95" s="534"/>
      <c r="G95" s="534"/>
      <c r="H95" s="534"/>
      <c r="I95" s="534"/>
      <c r="J95" s="534"/>
      <c r="K95" s="534"/>
      <c r="L95" s="534"/>
    </row>
    <row r="96" spans="1:12" x14ac:dyDescent="0.2">
      <c r="A96" s="534"/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</row>
    <row r="97" spans="1:12" x14ac:dyDescent="0.2">
      <c r="A97" s="534"/>
      <c r="B97" s="534"/>
      <c r="C97" s="534"/>
      <c r="D97" s="534"/>
      <c r="E97" s="534"/>
      <c r="F97" s="534"/>
      <c r="G97" s="534"/>
      <c r="H97" s="534"/>
      <c r="I97" s="534"/>
      <c r="J97" s="534"/>
      <c r="K97" s="534"/>
      <c r="L97" s="534"/>
    </row>
    <row r="98" spans="1:12" x14ac:dyDescent="0.2">
      <c r="A98" s="534"/>
      <c r="B98" s="534"/>
      <c r="C98" s="534"/>
      <c r="D98" s="534"/>
      <c r="E98" s="534"/>
      <c r="F98" s="534"/>
      <c r="G98" s="534"/>
      <c r="H98" s="534"/>
      <c r="I98" s="534"/>
      <c r="J98" s="534"/>
      <c r="K98" s="534"/>
      <c r="L98" s="534"/>
    </row>
    <row r="99" spans="1:12" x14ac:dyDescent="0.2">
      <c r="A99" s="534"/>
      <c r="B99" s="534"/>
      <c r="C99" s="534"/>
      <c r="D99" s="534"/>
      <c r="E99" s="534"/>
      <c r="F99" s="534"/>
      <c r="G99" s="534"/>
      <c r="H99" s="534"/>
      <c r="I99" s="534"/>
      <c r="J99" s="534"/>
      <c r="K99" s="534"/>
      <c r="L99" s="534"/>
    </row>
    <row r="100" spans="1:12" x14ac:dyDescent="0.2">
      <c r="A100" s="534"/>
      <c r="B100" s="534"/>
      <c r="C100" s="534"/>
      <c r="D100" s="534"/>
      <c r="E100" s="534"/>
      <c r="F100" s="534"/>
      <c r="G100" s="534"/>
      <c r="H100" s="534"/>
      <c r="I100" s="534"/>
      <c r="J100" s="534"/>
      <c r="K100" s="534"/>
      <c r="L100" s="534"/>
    </row>
    <row r="101" spans="1:12" x14ac:dyDescent="0.2">
      <c r="A101" s="534"/>
      <c r="B101" s="534"/>
      <c r="C101" s="534"/>
      <c r="D101" s="534"/>
      <c r="E101" s="534"/>
      <c r="F101" s="534"/>
      <c r="G101" s="534"/>
      <c r="H101" s="534"/>
      <c r="I101" s="534"/>
      <c r="J101" s="534"/>
      <c r="K101" s="534"/>
      <c r="L101" s="534"/>
    </row>
    <row r="102" spans="1:12" x14ac:dyDescent="0.2">
      <c r="A102" s="178" t="s">
        <v>350</v>
      </c>
      <c r="B102" s="178"/>
      <c r="C102" s="178"/>
      <c r="D102" s="178"/>
      <c r="E102" s="300"/>
      <c r="F102" s="212"/>
      <c r="G102" s="473" t="s">
        <v>351</v>
      </c>
      <c r="H102" s="474"/>
      <c r="I102" s="459"/>
      <c r="J102" s="530"/>
      <c r="K102" s="530"/>
      <c r="L102" s="460"/>
    </row>
    <row r="103" spans="1:12" x14ac:dyDescent="0.2">
      <c r="A103" s="135"/>
      <c r="B103" s="135"/>
      <c r="C103" s="135"/>
      <c r="D103" s="135"/>
      <c r="E103" s="135"/>
      <c r="F103" s="135"/>
      <c r="G103" s="178"/>
      <c r="H103" s="178"/>
      <c r="I103" s="178"/>
      <c r="J103" s="178"/>
      <c r="K103" s="178"/>
      <c r="L103" s="178"/>
    </row>
    <row r="104" spans="1:12" x14ac:dyDescent="0.2">
      <c r="A104" s="475" t="s">
        <v>352</v>
      </c>
      <c r="B104" s="474"/>
      <c r="C104" s="459"/>
      <c r="D104" s="464"/>
      <c r="E104" s="464"/>
      <c r="F104" s="465"/>
      <c r="G104" s="142" t="s">
        <v>353</v>
      </c>
      <c r="H104" s="135"/>
      <c r="I104" s="409"/>
      <c r="J104" s="135" t="s">
        <v>354</v>
      </c>
      <c r="K104" s="135"/>
      <c r="L104" s="135"/>
    </row>
    <row r="105" spans="1:12" x14ac:dyDescent="0.2">
      <c r="A105" s="178"/>
      <c r="B105" s="178"/>
      <c r="C105" s="178"/>
      <c r="D105" s="178"/>
      <c r="E105" s="243"/>
      <c r="F105" s="182"/>
      <c r="G105" s="178"/>
      <c r="H105" s="178"/>
      <c r="I105" s="243"/>
      <c r="J105" s="182"/>
      <c r="K105" s="178"/>
      <c r="L105" s="178"/>
    </row>
    <row r="106" spans="1:12" x14ac:dyDescent="0.2">
      <c r="A106" s="475" t="s">
        <v>355</v>
      </c>
      <c r="B106" s="475"/>
      <c r="C106" s="475"/>
      <c r="D106" s="475"/>
      <c r="E106" s="475"/>
      <c r="F106" s="475"/>
      <c r="G106" s="475"/>
      <c r="H106" s="475"/>
      <c r="I106" s="475"/>
      <c r="J106" s="475"/>
      <c r="K106" s="475"/>
      <c r="L106" s="475"/>
    </row>
    <row r="107" spans="1:12" x14ac:dyDescent="0.2">
      <c r="A107" s="535"/>
      <c r="B107" s="536"/>
      <c r="C107" s="536"/>
      <c r="D107" s="536"/>
      <c r="E107" s="536"/>
      <c r="F107" s="536"/>
      <c r="G107" s="536"/>
      <c r="H107" s="536"/>
      <c r="I107" s="536"/>
      <c r="J107" s="536"/>
      <c r="K107" s="536"/>
      <c r="L107" s="537"/>
    </row>
    <row r="108" spans="1:12" x14ac:dyDescent="0.2">
      <c r="A108" s="538"/>
      <c r="B108" s="539"/>
      <c r="C108" s="539"/>
      <c r="D108" s="539"/>
      <c r="E108" s="539"/>
      <c r="F108" s="539"/>
      <c r="G108" s="539"/>
      <c r="H108" s="539"/>
      <c r="I108" s="539"/>
      <c r="J108" s="539"/>
      <c r="K108" s="539"/>
      <c r="L108" s="540"/>
    </row>
    <row r="109" spans="1:12" x14ac:dyDescent="0.2">
      <c r="A109" s="135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</row>
    <row r="110" spans="1:12" x14ac:dyDescent="0.2">
      <c r="A110" s="178" t="s">
        <v>356</v>
      </c>
      <c r="B110" s="178"/>
      <c r="C110" s="178"/>
      <c r="D110" s="178"/>
      <c r="E110" s="300"/>
      <c r="F110" s="212"/>
      <c r="G110" s="473" t="s">
        <v>351</v>
      </c>
      <c r="H110" s="474"/>
      <c r="I110" s="459"/>
      <c r="J110" s="530"/>
      <c r="K110" s="530"/>
      <c r="L110" s="460"/>
    </row>
    <row r="111" spans="1:12" x14ac:dyDescent="0.2">
      <c r="A111" s="135"/>
      <c r="B111" s="135"/>
      <c r="C111" s="135"/>
      <c r="D111" s="135"/>
      <c r="E111" s="135"/>
      <c r="F111" s="135"/>
      <c r="G111" s="178"/>
      <c r="H111" s="178"/>
      <c r="I111" s="178"/>
      <c r="J111" s="178"/>
      <c r="K111" s="178"/>
      <c r="L111" s="178"/>
    </row>
    <row r="112" spans="1:12" x14ac:dyDescent="0.2">
      <c r="A112" s="475" t="s">
        <v>357</v>
      </c>
      <c r="B112" s="474"/>
      <c r="C112" s="459"/>
      <c r="D112" s="464"/>
      <c r="E112" s="464"/>
      <c r="F112" s="465"/>
      <c r="G112" s="410" t="s">
        <v>353</v>
      </c>
      <c r="I112" s="409"/>
      <c r="J112" s="135" t="s">
        <v>354</v>
      </c>
      <c r="K112" s="135"/>
      <c r="L112" s="135"/>
    </row>
    <row r="113" spans="1:12" x14ac:dyDescent="0.2">
      <c r="A113" s="178"/>
      <c r="B113" s="178"/>
      <c r="C113" s="178"/>
      <c r="D113" s="178"/>
      <c r="E113" s="243"/>
      <c r="F113" s="182"/>
      <c r="G113" s="178"/>
      <c r="H113" s="178"/>
      <c r="I113" s="243"/>
      <c r="J113" s="182"/>
      <c r="K113" s="178"/>
      <c r="L113" s="178"/>
    </row>
    <row r="114" spans="1:12" x14ac:dyDescent="0.2">
      <c r="A114" s="475" t="s">
        <v>358</v>
      </c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</row>
    <row r="115" spans="1:12" x14ac:dyDescent="0.2">
      <c r="A115" s="535"/>
      <c r="B115" s="536"/>
      <c r="C115" s="536"/>
      <c r="D115" s="536"/>
      <c r="E115" s="536"/>
      <c r="F115" s="536"/>
      <c r="G115" s="536"/>
      <c r="H115" s="536"/>
      <c r="I115" s="536"/>
      <c r="J115" s="536"/>
      <c r="K115" s="536"/>
      <c r="L115" s="537"/>
    </row>
    <row r="116" spans="1:12" x14ac:dyDescent="0.2">
      <c r="A116" s="538"/>
      <c r="B116" s="539"/>
      <c r="C116" s="539"/>
      <c r="D116" s="539"/>
      <c r="E116" s="539"/>
      <c r="F116" s="539"/>
      <c r="G116" s="539"/>
      <c r="H116" s="539"/>
      <c r="I116" s="539"/>
      <c r="J116" s="539"/>
      <c r="K116" s="539"/>
      <c r="L116" s="540"/>
    </row>
    <row r="117" spans="1:12" x14ac:dyDescent="0.2">
      <c r="A117" s="178"/>
      <c r="B117" s="233"/>
      <c r="C117" s="233"/>
      <c r="D117" s="233"/>
      <c r="E117" s="135"/>
      <c r="F117" s="135"/>
      <c r="G117" s="135"/>
      <c r="H117" s="135"/>
      <c r="I117" s="135"/>
      <c r="J117" s="135"/>
      <c r="K117" s="178"/>
      <c r="L117" s="178"/>
    </row>
    <row r="118" spans="1:12" x14ac:dyDescent="0.2">
      <c r="A118" s="182" t="s">
        <v>279</v>
      </c>
      <c r="B118" s="182"/>
      <c r="C118" s="182"/>
      <c r="D118" s="182"/>
      <c r="E118" s="182"/>
      <c r="F118" s="182"/>
      <c r="G118" s="182"/>
      <c r="H118" s="182"/>
      <c r="I118" s="135"/>
      <c r="J118" s="135"/>
      <c r="K118" s="135"/>
      <c r="L118" s="135"/>
    </row>
    <row r="119" spans="1:12" x14ac:dyDescent="0.2">
      <c r="A119" s="182"/>
      <c r="B119" s="182"/>
      <c r="C119" s="182"/>
      <c r="D119" s="182"/>
      <c r="E119" s="182"/>
      <c r="F119" s="182"/>
      <c r="G119" s="182"/>
      <c r="H119" s="182"/>
      <c r="I119" s="135"/>
      <c r="J119" s="135"/>
      <c r="K119" s="135"/>
      <c r="L119" s="135"/>
    </row>
    <row r="120" spans="1:12" x14ac:dyDescent="0.2">
      <c r="A120" s="178"/>
      <c r="B120" s="178" t="s">
        <v>291</v>
      </c>
      <c r="C120" s="178"/>
      <c r="D120" s="178"/>
      <c r="E120" s="178"/>
      <c r="F120" s="135"/>
      <c r="G120" s="135"/>
      <c r="H120" s="384"/>
      <c r="I120" s="178"/>
      <c r="J120" s="135"/>
      <c r="K120" s="135"/>
      <c r="L120" s="135"/>
    </row>
    <row r="121" spans="1:12" x14ac:dyDescent="0.2">
      <c r="A121" s="178"/>
      <c r="B121" s="178" t="s">
        <v>242</v>
      </c>
      <c r="C121" s="178"/>
      <c r="D121" s="178"/>
      <c r="E121" s="135"/>
      <c r="F121" s="135"/>
      <c r="G121" s="135"/>
      <c r="H121" s="411"/>
      <c r="I121" s="178" t="s">
        <v>58</v>
      </c>
      <c r="J121" s="135"/>
      <c r="K121" s="135"/>
      <c r="L121" s="135"/>
    </row>
    <row r="122" spans="1:12" x14ac:dyDescent="0.2">
      <c r="A122" s="135"/>
      <c r="B122" s="178" t="s">
        <v>292</v>
      </c>
      <c r="C122" s="178"/>
      <c r="D122" s="178"/>
      <c r="E122" s="178"/>
      <c r="F122" s="135"/>
      <c r="G122" s="135"/>
      <c r="H122" s="384"/>
      <c r="I122" s="135"/>
      <c r="J122" s="135"/>
      <c r="K122" s="135"/>
      <c r="L122" s="135"/>
    </row>
    <row r="123" spans="1:12" x14ac:dyDescent="0.2">
      <c r="A123" s="178"/>
      <c r="B123" s="178" t="s">
        <v>258</v>
      </c>
      <c r="C123" s="178"/>
      <c r="D123" s="178"/>
      <c r="E123" s="135"/>
      <c r="F123" s="135"/>
      <c r="G123" s="135"/>
      <c r="H123" s="411"/>
      <c r="I123" s="178" t="s">
        <v>58</v>
      </c>
      <c r="J123" s="135"/>
      <c r="K123" s="135"/>
      <c r="L123" s="135"/>
    </row>
    <row r="124" spans="1:12" x14ac:dyDescent="0.2">
      <c r="A124" s="178"/>
      <c r="B124" s="178" t="s">
        <v>293</v>
      </c>
      <c r="C124" s="178"/>
      <c r="D124" s="178"/>
      <c r="E124" s="178"/>
      <c r="F124" s="135"/>
      <c r="G124" s="135"/>
      <c r="H124" s="384"/>
      <c r="I124" s="238"/>
      <c r="J124" s="238"/>
      <c r="K124" s="178"/>
      <c r="L124" s="178"/>
    </row>
    <row r="125" spans="1:12" x14ac:dyDescent="0.2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</row>
    <row r="185" spans="1:12" x14ac:dyDescent="0.2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90"/>
      <c r="L185" s="178"/>
    </row>
  </sheetData>
  <sheetProtection password="D5CF" sheet="1" objects="1" scenarios="1"/>
  <mergeCells count="20">
    <mergeCell ref="A115:L116"/>
    <mergeCell ref="C112:F112"/>
    <mergeCell ref="A104:B104"/>
    <mergeCell ref="C104:F104"/>
    <mergeCell ref="A112:B112"/>
    <mergeCell ref="A114:L114"/>
    <mergeCell ref="A106:L106"/>
    <mergeCell ref="A107:L108"/>
    <mergeCell ref="G110:H110"/>
    <mergeCell ref="I110:L110"/>
    <mergeCell ref="L2:L3"/>
    <mergeCell ref="G102:H102"/>
    <mergeCell ref="I102:L102"/>
    <mergeCell ref="A14:L14"/>
    <mergeCell ref="A19:L19"/>
    <mergeCell ref="A16:L17"/>
    <mergeCell ref="A20:L56"/>
    <mergeCell ref="A73:L101"/>
    <mergeCell ref="F5:I5"/>
    <mergeCell ref="C8:E8"/>
  </mergeCells>
  <phoneticPr fontId="0" type="noConversion"/>
  <dataValidations count="3">
    <dataValidation type="list" allowBlank="1" showInputMessage="1" showErrorMessage="1" sqref="E102 E110 I70">
      <formula1>"Sim, Não"</formula1>
    </dataValidation>
    <dataValidation type="list" allowBlank="1" showInputMessage="1" showErrorMessage="1" sqref="C104">
      <formula1>"Licença Prévia,Licença de Instalação, Licença de Operação"</formula1>
    </dataValidation>
    <dataValidation type="list" allowBlank="1" showInputMessage="1" showErrorMessage="1" sqref="C112:F112">
      <formula1>"Direito de Uso (Lançamento de efluentes),Outra (Prévia/Preventiva/Preliminar)"</formula1>
    </dataValidation>
  </dataValidations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1" manualBreakCount="1">
    <brk id="6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zoomScale="75" zoomScaleNormal="75" zoomScaleSheetLayoutView="75" workbookViewId="0">
      <selection activeCell="J7" sqref="J7"/>
    </sheetView>
  </sheetViews>
  <sheetFormatPr defaultColWidth="9.140625" defaultRowHeight="12.75" x14ac:dyDescent="0.2"/>
  <cols>
    <col min="1" max="1" width="9.140625" style="136"/>
    <col min="2" max="2" width="10.85546875" style="136" customWidth="1"/>
    <col min="3" max="16384" width="9.140625" style="136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84" t="s">
        <v>318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 x14ac:dyDescent="0.2">
      <c r="A11" s="182"/>
      <c r="B11" s="237"/>
      <c r="C11" s="237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1:12" x14ac:dyDescent="0.2">
      <c r="A12" s="186" t="s">
        <v>198</v>
      </c>
      <c r="B12" s="237"/>
      <c r="C12" s="237"/>
      <c r="D12" s="182"/>
      <c r="E12" s="182"/>
      <c r="F12" s="182"/>
      <c r="H12" s="182"/>
      <c r="I12" s="300"/>
      <c r="J12" s="182"/>
      <c r="K12" s="182"/>
      <c r="L12" s="182"/>
    </row>
    <row r="13" spans="1:12" x14ac:dyDescent="0.2">
      <c r="A13" s="178"/>
      <c r="B13" s="237"/>
      <c r="C13" s="237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1:12" x14ac:dyDescent="0.2">
      <c r="A14" s="198" t="s">
        <v>199</v>
      </c>
      <c r="B14" s="237"/>
      <c r="C14" s="237"/>
      <c r="D14" s="182"/>
      <c r="E14" s="182"/>
      <c r="F14" s="182"/>
      <c r="G14" s="182"/>
      <c r="H14" s="182"/>
      <c r="I14" s="182"/>
      <c r="J14" s="182"/>
      <c r="K14" s="182"/>
      <c r="L14" s="182"/>
    </row>
    <row r="15" spans="1:12" x14ac:dyDescent="0.2">
      <c r="A15" s="182"/>
      <c r="B15" s="237"/>
      <c r="C15" s="237"/>
      <c r="D15" s="182"/>
      <c r="E15" s="182"/>
      <c r="F15" s="182"/>
      <c r="G15" s="182"/>
      <c r="H15" s="182"/>
      <c r="I15" s="182"/>
      <c r="J15" s="182"/>
      <c r="K15" s="182"/>
      <c r="L15" s="134"/>
    </row>
    <row r="16" spans="1:12" x14ac:dyDescent="0.2">
      <c r="A16" s="541"/>
      <c r="B16" s="541"/>
      <c r="C16" s="541"/>
      <c r="D16" s="541"/>
      <c r="E16" s="541"/>
      <c r="F16" s="541"/>
      <c r="G16" s="541"/>
      <c r="H16" s="541"/>
      <c r="I16" s="541"/>
      <c r="J16" s="541"/>
      <c r="K16" s="541"/>
      <c r="L16" s="541"/>
    </row>
    <row r="17" spans="1:12" x14ac:dyDescent="0.2">
      <c r="A17" s="541"/>
      <c r="B17" s="541"/>
      <c r="C17" s="541"/>
      <c r="D17" s="541"/>
      <c r="E17" s="541"/>
      <c r="F17" s="541"/>
      <c r="G17" s="541"/>
      <c r="H17" s="541"/>
      <c r="I17" s="541"/>
      <c r="J17" s="541"/>
      <c r="K17" s="541"/>
      <c r="L17" s="541"/>
    </row>
    <row r="18" spans="1:12" x14ac:dyDescent="0.2">
      <c r="A18" s="541"/>
      <c r="B18" s="541"/>
      <c r="C18" s="541"/>
      <c r="D18" s="541"/>
      <c r="E18" s="541"/>
      <c r="F18" s="541"/>
      <c r="G18" s="541"/>
      <c r="H18" s="541"/>
      <c r="I18" s="541"/>
      <c r="J18" s="541"/>
      <c r="K18" s="541"/>
      <c r="L18" s="541"/>
    </row>
    <row r="19" spans="1:12" x14ac:dyDescent="0.2">
      <c r="A19" s="541"/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</row>
    <row r="20" spans="1:12" x14ac:dyDescent="0.2">
      <c r="A20" s="541"/>
      <c r="B20" s="541"/>
      <c r="C20" s="541"/>
      <c r="D20" s="541"/>
      <c r="E20" s="541"/>
      <c r="F20" s="541"/>
      <c r="G20" s="541"/>
      <c r="H20" s="541"/>
      <c r="I20" s="541"/>
      <c r="J20" s="541"/>
      <c r="K20" s="541"/>
      <c r="L20" s="541"/>
    </row>
    <row r="21" spans="1:12" x14ac:dyDescent="0.2">
      <c r="A21" s="541"/>
      <c r="B21" s="541"/>
      <c r="C21" s="541"/>
      <c r="D21" s="541"/>
      <c r="E21" s="541"/>
      <c r="F21" s="541"/>
      <c r="G21" s="541"/>
      <c r="H21" s="541"/>
      <c r="I21" s="541"/>
      <c r="J21" s="541"/>
      <c r="K21" s="541"/>
      <c r="L21" s="541"/>
    </row>
    <row r="22" spans="1:12" x14ac:dyDescent="0.2">
      <c r="A22" s="541"/>
      <c r="B22" s="541"/>
      <c r="C22" s="541"/>
      <c r="D22" s="541"/>
      <c r="E22" s="541"/>
      <c r="F22" s="541"/>
      <c r="G22" s="541"/>
      <c r="H22" s="541"/>
      <c r="I22" s="541"/>
      <c r="J22" s="541"/>
      <c r="K22" s="541"/>
      <c r="L22" s="541"/>
    </row>
    <row r="23" spans="1:12" x14ac:dyDescent="0.2">
      <c r="A23" s="541"/>
      <c r="B23" s="541"/>
      <c r="C23" s="541"/>
      <c r="D23" s="541"/>
      <c r="E23" s="541"/>
      <c r="F23" s="541"/>
      <c r="G23" s="541"/>
      <c r="H23" s="541"/>
      <c r="I23" s="541"/>
      <c r="J23" s="541"/>
      <c r="K23" s="541"/>
      <c r="L23" s="541"/>
    </row>
    <row r="24" spans="1:12" x14ac:dyDescent="0.2">
      <c r="A24" s="541"/>
      <c r="B24" s="541"/>
      <c r="C24" s="541"/>
      <c r="D24" s="541"/>
      <c r="E24" s="541"/>
      <c r="F24" s="541"/>
      <c r="G24" s="541"/>
      <c r="H24" s="541"/>
      <c r="I24" s="541"/>
      <c r="J24" s="541"/>
      <c r="K24" s="541"/>
      <c r="L24" s="541"/>
    </row>
    <row r="25" spans="1:12" x14ac:dyDescent="0.2">
      <c r="A25" s="541"/>
      <c r="B25" s="541"/>
      <c r="C25" s="541"/>
      <c r="D25" s="541"/>
      <c r="E25" s="541"/>
      <c r="F25" s="541"/>
      <c r="G25" s="541"/>
      <c r="H25" s="541"/>
      <c r="I25" s="541"/>
      <c r="J25" s="541"/>
      <c r="K25" s="541"/>
      <c r="L25" s="541"/>
    </row>
    <row r="26" spans="1:12" x14ac:dyDescent="0.2">
      <c r="A26" s="541"/>
      <c r="B26" s="541"/>
      <c r="C26" s="541"/>
      <c r="D26" s="541"/>
      <c r="E26" s="541"/>
      <c r="F26" s="541"/>
      <c r="G26" s="541"/>
      <c r="H26" s="541"/>
      <c r="I26" s="541"/>
      <c r="J26" s="541"/>
      <c r="K26" s="541"/>
      <c r="L26" s="541"/>
    </row>
    <row r="27" spans="1:12" x14ac:dyDescent="0.2">
      <c r="A27" s="541"/>
      <c r="B27" s="541"/>
      <c r="C27" s="541"/>
      <c r="D27" s="541"/>
      <c r="E27" s="541"/>
      <c r="F27" s="541"/>
      <c r="G27" s="541"/>
      <c r="H27" s="541"/>
      <c r="I27" s="541"/>
      <c r="J27" s="541"/>
      <c r="K27" s="541"/>
      <c r="L27" s="541"/>
    </row>
    <row r="28" spans="1:12" x14ac:dyDescent="0.2">
      <c r="A28" s="541"/>
      <c r="B28" s="541"/>
      <c r="C28" s="541"/>
      <c r="D28" s="541"/>
      <c r="E28" s="541"/>
      <c r="F28" s="541"/>
      <c r="G28" s="541"/>
      <c r="H28" s="541"/>
      <c r="I28" s="541"/>
      <c r="J28" s="541"/>
      <c r="K28" s="541"/>
      <c r="L28" s="541"/>
    </row>
    <row r="29" spans="1:12" x14ac:dyDescent="0.2">
      <c r="A29" s="541"/>
      <c r="B29" s="541"/>
      <c r="C29" s="541"/>
      <c r="D29" s="541"/>
      <c r="E29" s="541"/>
      <c r="F29" s="541"/>
      <c r="G29" s="541"/>
      <c r="H29" s="541"/>
      <c r="I29" s="541"/>
      <c r="J29" s="541"/>
      <c r="K29" s="541"/>
      <c r="L29" s="541"/>
    </row>
    <row r="30" spans="1:12" x14ac:dyDescent="0.2">
      <c r="A30" s="541"/>
      <c r="B30" s="541"/>
      <c r="C30" s="541"/>
      <c r="D30" s="541"/>
      <c r="E30" s="541"/>
      <c r="F30" s="541"/>
      <c r="G30" s="541"/>
      <c r="H30" s="541"/>
      <c r="I30" s="541"/>
      <c r="J30" s="541"/>
      <c r="K30" s="541"/>
      <c r="L30" s="541"/>
    </row>
    <row r="31" spans="1:12" x14ac:dyDescent="0.2">
      <c r="A31" s="541"/>
      <c r="B31" s="541"/>
      <c r="C31" s="541"/>
      <c r="D31" s="541"/>
      <c r="E31" s="541"/>
      <c r="F31" s="541"/>
      <c r="G31" s="541"/>
      <c r="H31" s="541"/>
      <c r="I31" s="541"/>
      <c r="J31" s="541"/>
      <c r="K31" s="541"/>
      <c r="L31" s="541"/>
    </row>
    <row r="32" spans="1:12" x14ac:dyDescent="0.2">
      <c r="A32" s="541"/>
      <c r="B32" s="541"/>
      <c r="C32" s="541"/>
      <c r="D32" s="541"/>
      <c r="E32" s="541"/>
      <c r="F32" s="541"/>
      <c r="G32" s="541"/>
      <c r="H32" s="541"/>
      <c r="I32" s="541"/>
      <c r="J32" s="541"/>
      <c r="K32" s="541"/>
      <c r="L32" s="541"/>
    </row>
    <row r="33" spans="1:12" x14ac:dyDescent="0.2">
      <c r="A33" s="541"/>
      <c r="B33" s="541"/>
      <c r="C33" s="541"/>
      <c r="D33" s="541"/>
      <c r="E33" s="541"/>
      <c r="F33" s="541"/>
      <c r="G33" s="541"/>
      <c r="H33" s="541"/>
      <c r="I33" s="541"/>
      <c r="J33" s="541"/>
      <c r="K33" s="541"/>
      <c r="L33" s="541"/>
    </row>
    <row r="34" spans="1:12" x14ac:dyDescent="0.2">
      <c r="A34" s="541"/>
      <c r="B34" s="541"/>
      <c r="C34" s="541"/>
      <c r="D34" s="541"/>
      <c r="E34" s="541"/>
      <c r="F34" s="541"/>
      <c r="G34" s="541"/>
      <c r="H34" s="541"/>
      <c r="I34" s="541"/>
      <c r="J34" s="541"/>
      <c r="K34" s="541"/>
      <c r="L34" s="541"/>
    </row>
    <row r="35" spans="1:12" x14ac:dyDescent="0.2">
      <c r="A35" s="541"/>
      <c r="B35" s="541"/>
      <c r="C35" s="541"/>
      <c r="D35" s="541"/>
      <c r="E35" s="541"/>
      <c r="F35" s="541"/>
      <c r="G35" s="541"/>
      <c r="H35" s="541"/>
      <c r="I35" s="541"/>
      <c r="J35" s="541"/>
      <c r="K35" s="541"/>
      <c r="L35" s="541"/>
    </row>
    <row r="36" spans="1:12" x14ac:dyDescent="0.2">
      <c r="A36" s="541"/>
      <c r="B36" s="541"/>
      <c r="C36" s="541"/>
      <c r="D36" s="541"/>
      <c r="E36" s="541"/>
      <c r="F36" s="541"/>
      <c r="G36" s="541"/>
      <c r="H36" s="541"/>
      <c r="I36" s="541"/>
      <c r="J36" s="541"/>
      <c r="K36" s="541"/>
      <c r="L36" s="541"/>
    </row>
    <row r="37" spans="1:12" x14ac:dyDescent="0.2">
      <c r="A37" s="541"/>
      <c r="B37" s="541"/>
      <c r="C37" s="541"/>
      <c r="D37" s="541"/>
      <c r="E37" s="541"/>
      <c r="F37" s="541"/>
      <c r="G37" s="541"/>
      <c r="H37" s="541"/>
      <c r="I37" s="541"/>
      <c r="J37" s="541"/>
      <c r="K37" s="541"/>
      <c r="L37" s="541"/>
    </row>
    <row r="38" spans="1:12" x14ac:dyDescent="0.2">
      <c r="A38" s="541"/>
      <c r="B38" s="541"/>
      <c r="C38" s="541"/>
      <c r="D38" s="541"/>
      <c r="E38" s="541"/>
      <c r="F38" s="541"/>
      <c r="G38" s="541"/>
      <c r="H38" s="541"/>
      <c r="I38" s="541"/>
      <c r="J38" s="541"/>
      <c r="K38" s="541"/>
      <c r="L38" s="541"/>
    </row>
    <row r="39" spans="1:12" x14ac:dyDescent="0.2">
      <c r="A39" s="541"/>
      <c r="B39" s="541"/>
      <c r="C39" s="541"/>
      <c r="D39" s="541"/>
      <c r="E39" s="541"/>
      <c r="F39" s="541"/>
      <c r="G39" s="541"/>
      <c r="H39" s="541"/>
      <c r="I39" s="541"/>
      <c r="J39" s="541"/>
      <c r="K39" s="541"/>
      <c r="L39" s="541"/>
    </row>
    <row r="40" spans="1:12" x14ac:dyDescent="0.2">
      <c r="A40" s="541"/>
      <c r="B40" s="541"/>
      <c r="C40" s="541"/>
      <c r="D40" s="541"/>
      <c r="E40" s="541"/>
      <c r="F40" s="541"/>
      <c r="G40" s="541"/>
      <c r="H40" s="541"/>
      <c r="I40" s="541"/>
      <c r="J40" s="541"/>
      <c r="K40" s="541"/>
      <c r="L40" s="541"/>
    </row>
    <row r="41" spans="1:12" x14ac:dyDescent="0.2">
      <c r="A41" s="541"/>
      <c r="B41" s="541"/>
      <c r="C41" s="541"/>
      <c r="D41" s="541"/>
      <c r="E41" s="541"/>
      <c r="F41" s="541"/>
      <c r="G41" s="541"/>
      <c r="H41" s="541"/>
      <c r="I41" s="541"/>
      <c r="J41" s="541"/>
      <c r="K41" s="541"/>
      <c r="L41" s="541"/>
    </row>
    <row r="42" spans="1:12" x14ac:dyDescent="0.2">
      <c r="A42" s="541"/>
      <c r="B42" s="541"/>
      <c r="C42" s="541"/>
      <c r="D42" s="541"/>
      <c r="E42" s="541"/>
      <c r="F42" s="541"/>
      <c r="G42" s="541"/>
      <c r="H42" s="541"/>
      <c r="I42" s="541"/>
      <c r="J42" s="541"/>
      <c r="K42" s="541"/>
      <c r="L42" s="541"/>
    </row>
    <row r="43" spans="1:12" x14ac:dyDescent="0.2">
      <c r="A43" s="541"/>
      <c r="B43" s="541"/>
      <c r="C43" s="541"/>
      <c r="D43" s="541"/>
      <c r="E43" s="541"/>
      <c r="F43" s="541"/>
      <c r="G43" s="541"/>
      <c r="H43" s="541"/>
      <c r="I43" s="541"/>
      <c r="J43" s="541"/>
      <c r="K43" s="541"/>
      <c r="L43" s="541"/>
    </row>
    <row r="44" spans="1:12" x14ac:dyDescent="0.2">
      <c r="A44" s="541"/>
      <c r="B44" s="541"/>
      <c r="C44" s="541"/>
      <c r="D44" s="541"/>
      <c r="E44" s="541"/>
      <c r="F44" s="541"/>
      <c r="G44" s="541"/>
      <c r="H44" s="541"/>
      <c r="I44" s="541"/>
      <c r="J44" s="541"/>
      <c r="K44" s="541"/>
      <c r="L44" s="541"/>
    </row>
    <row r="45" spans="1:12" x14ac:dyDescent="0.2">
      <c r="A45" s="541"/>
      <c r="B45" s="541"/>
      <c r="C45" s="541"/>
      <c r="D45" s="541"/>
      <c r="E45" s="541"/>
      <c r="F45" s="541"/>
      <c r="G45" s="541"/>
      <c r="H45" s="541"/>
      <c r="I45" s="541"/>
      <c r="J45" s="541"/>
      <c r="K45" s="541"/>
      <c r="L45" s="541"/>
    </row>
    <row r="46" spans="1:12" x14ac:dyDescent="0.2">
      <c r="A46" s="541"/>
      <c r="B46" s="541"/>
      <c r="C46" s="541"/>
      <c r="D46" s="541"/>
      <c r="E46" s="541"/>
      <c r="F46" s="541"/>
      <c r="G46" s="541"/>
      <c r="H46" s="541"/>
      <c r="I46" s="541"/>
      <c r="J46" s="541"/>
      <c r="K46" s="541"/>
      <c r="L46" s="541"/>
    </row>
    <row r="47" spans="1:12" x14ac:dyDescent="0.2">
      <c r="A47" s="541"/>
      <c r="B47" s="541"/>
      <c r="C47" s="541"/>
      <c r="D47" s="541"/>
      <c r="E47" s="541"/>
      <c r="F47" s="541"/>
      <c r="G47" s="541"/>
      <c r="H47" s="541"/>
      <c r="I47" s="541"/>
      <c r="J47" s="541"/>
      <c r="K47" s="541"/>
      <c r="L47" s="541"/>
    </row>
    <row r="48" spans="1:12" x14ac:dyDescent="0.2">
      <c r="A48" s="541"/>
      <c r="B48" s="541"/>
      <c r="C48" s="541"/>
      <c r="D48" s="541"/>
      <c r="E48" s="541"/>
      <c r="F48" s="541"/>
      <c r="G48" s="541"/>
      <c r="H48" s="541"/>
      <c r="I48" s="541"/>
      <c r="J48" s="541"/>
      <c r="K48" s="541"/>
      <c r="L48" s="541"/>
    </row>
    <row r="49" spans="1:12" x14ac:dyDescent="0.2">
      <c r="A49" s="541"/>
      <c r="B49" s="541"/>
      <c r="C49" s="541"/>
      <c r="D49" s="541"/>
      <c r="E49" s="541"/>
      <c r="F49" s="541"/>
      <c r="G49" s="541"/>
      <c r="H49" s="541"/>
      <c r="I49" s="541"/>
      <c r="J49" s="541"/>
      <c r="K49" s="541"/>
      <c r="L49" s="541"/>
    </row>
    <row r="50" spans="1:12" x14ac:dyDescent="0.2">
      <c r="A50" s="541"/>
      <c r="B50" s="541"/>
      <c r="C50" s="541"/>
      <c r="D50" s="541"/>
      <c r="E50" s="541"/>
      <c r="F50" s="541"/>
      <c r="G50" s="541"/>
      <c r="H50" s="541"/>
      <c r="I50" s="541"/>
      <c r="J50" s="541"/>
      <c r="K50" s="541"/>
      <c r="L50" s="541"/>
    </row>
    <row r="51" spans="1:12" x14ac:dyDescent="0.2">
      <c r="A51" s="541"/>
      <c r="B51" s="541"/>
      <c r="C51" s="541"/>
      <c r="D51" s="541"/>
      <c r="E51" s="541"/>
      <c r="F51" s="541"/>
      <c r="G51" s="541"/>
      <c r="H51" s="541"/>
      <c r="I51" s="541"/>
      <c r="J51" s="541"/>
      <c r="K51" s="541"/>
      <c r="L51" s="541"/>
    </row>
    <row r="52" spans="1:12" x14ac:dyDescent="0.2">
      <c r="A52" s="541"/>
      <c r="B52" s="541"/>
      <c r="C52" s="541"/>
      <c r="D52" s="541"/>
      <c r="E52" s="541"/>
      <c r="F52" s="541"/>
      <c r="G52" s="541"/>
      <c r="H52" s="541"/>
      <c r="I52" s="541"/>
      <c r="J52" s="541"/>
      <c r="K52" s="541"/>
      <c r="L52" s="541"/>
    </row>
    <row r="53" spans="1:12" x14ac:dyDescent="0.2">
      <c r="A53" s="541"/>
      <c r="B53" s="541"/>
      <c r="C53" s="541"/>
      <c r="D53" s="541"/>
      <c r="E53" s="541"/>
      <c r="F53" s="541"/>
      <c r="G53" s="541"/>
      <c r="H53" s="541"/>
      <c r="I53" s="541"/>
      <c r="J53" s="541"/>
      <c r="K53" s="541"/>
      <c r="L53" s="541"/>
    </row>
    <row r="54" spans="1:12" x14ac:dyDescent="0.2">
      <c r="A54" s="541"/>
      <c r="B54" s="541"/>
      <c r="C54" s="541"/>
      <c r="D54" s="541"/>
      <c r="E54" s="541"/>
      <c r="F54" s="541"/>
      <c r="G54" s="541"/>
      <c r="H54" s="541"/>
      <c r="I54" s="541"/>
      <c r="J54" s="541"/>
      <c r="K54" s="541"/>
      <c r="L54" s="541"/>
    </row>
    <row r="55" spans="1:12" x14ac:dyDescent="0.2">
      <c r="A55" s="541"/>
      <c r="B55" s="541"/>
      <c r="C55" s="541"/>
      <c r="D55" s="541"/>
      <c r="E55" s="541"/>
      <c r="F55" s="541"/>
      <c r="G55" s="541"/>
      <c r="H55" s="541"/>
      <c r="I55" s="541"/>
      <c r="J55" s="541"/>
      <c r="K55" s="541"/>
      <c r="L55" s="541"/>
    </row>
    <row r="56" spans="1:12" x14ac:dyDescent="0.2">
      <c r="A56" s="541"/>
      <c r="B56" s="541"/>
      <c r="C56" s="541"/>
      <c r="D56" s="541"/>
      <c r="E56" s="541"/>
      <c r="F56" s="541"/>
      <c r="G56" s="541"/>
      <c r="H56" s="541"/>
      <c r="I56" s="541"/>
      <c r="J56" s="541"/>
      <c r="K56" s="541"/>
      <c r="L56" s="541"/>
    </row>
    <row r="57" spans="1:12" x14ac:dyDescent="0.2">
      <c r="A57" s="541"/>
      <c r="B57" s="541"/>
      <c r="C57" s="541"/>
      <c r="D57" s="541"/>
      <c r="E57" s="541"/>
      <c r="F57" s="541"/>
      <c r="G57" s="541"/>
      <c r="H57" s="541"/>
      <c r="I57" s="541"/>
      <c r="J57" s="541"/>
      <c r="K57" s="541"/>
      <c r="L57" s="541"/>
    </row>
    <row r="58" spans="1:12" x14ac:dyDescent="0.2">
      <c r="A58" s="541"/>
      <c r="B58" s="541"/>
      <c r="C58" s="541"/>
      <c r="D58" s="541"/>
      <c r="E58" s="541"/>
      <c r="F58" s="541"/>
      <c r="G58" s="541"/>
      <c r="H58" s="541"/>
      <c r="I58" s="541"/>
      <c r="J58" s="541"/>
      <c r="K58" s="541"/>
      <c r="L58" s="541"/>
    </row>
    <row r="59" spans="1:12" x14ac:dyDescent="0.2">
      <c r="A59" s="541"/>
      <c r="B59" s="541"/>
      <c r="C59" s="541"/>
      <c r="D59" s="541"/>
      <c r="E59" s="541"/>
      <c r="F59" s="541"/>
      <c r="G59" s="541"/>
      <c r="H59" s="541"/>
      <c r="I59" s="541"/>
      <c r="J59" s="541"/>
      <c r="K59" s="541"/>
      <c r="L59" s="541"/>
    </row>
    <row r="60" spans="1:12" x14ac:dyDescent="0.2">
      <c r="A60" s="541"/>
      <c r="B60" s="541"/>
      <c r="C60" s="541"/>
      <c r="D60" s="541"/>
      <c r="E60" s="541"/>
      <c r="F60" s="541"/>
      <c r="G60" s="541"/>
      <c r="H60" s="541"/>
      <c r="I60" s="541"/>
      <c r="J60" s="541"/>
      <c r="K60" s="541"/>
      <c r="L60" s="541"/>
    </row>
    <row r="61" spans="1:12" x14ac:dyDescent="0.2">
      <c r="A61" s="541"/>
      <c r="B61" s="541"/>
      <c r="C61" s="541"/>
      <c r="D61" s="541"/>
      <c r="E61" s="541"/>
      <c r="F61" s="541"/>
      <c r="G61" s="541"/>
      <c r="H61" s="541"/>
      <c r="I61" s="541"/>
      <c r="J61" s="541"/>
      <c r="K61" s="541"/>
      <c r="L61" s="541"/>
    </row>
    <row r="62" spans="1:12" x14ac:dyDescent="0.2">
      <c r="A62" s="541"/>
      <c r="B62" s="541"/>
      <c r="C62" s="541"/>
      <c r="D62" s="541"/>
      <c r="E62" s="541"/>
      <c r="F62" s="541"/>
      <c r="G62" s="541"/>
      <c r="H62" s="541"/>
      <c r="I62" s="541"/>
      <c r="J62" s="541"/>
      <c r="K62" s="541"/>
      <c r="L62" s="541"/>
    </row>
    <row r="63" spans="1:12" x14ac:dyDescent="0.2">
      <c r="A63" s="541"/>
      <c r="B63" s="541"/>
      <c r="C63" s="541"/>
      <c r="D63" s="541"/>
      <c r="E63" s="541"/>
      <c r="F63" s="541"/>
      <c r="G63" s="541"/>
      <c r="H63" s="541"/>
      <c r="I63" s="541"/>
      <c r="J63" s="541"/>
      <c r="K63" s="541"/>
      <c r="L63" s="541"/>
    </row>
  </sheetData>
  <sheetProtection password="D5CF" sheet="1" objects="1" scenarios="1"/>
  <mergeCells count="4">
    <mergeCell ref="A16:L63"/>
    <mergeCell ref="L2:L3"/>
    <mergeCell ref="F5:I5"/>
    <mergeCell ref="C8:E8"/>
  </mergeCells>
  <phoneticPr fontId="0" type="noConversion"/>
  <dataValidations count="1">
    <dataValidation type="list" allowBlank="1" showInputMessage="1" showErrorMessage="1" sqref="I12">
      <formula1>"Sim, Não"</formula1>
    </dataValidation>
  </dataValidations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view="pageBreakPreview" zoomScale="75" zoomScaleNormal="75" zoomScaleSheetLayoutView="75" workbookViewId="0">
      <selection activeCell="G45" sqref="G45"/>
    </sheetView>
  </sheetViews>
  <sheetFormatPr defaultRowHeight="12.75" x14ac:dyDescent="0.2"/>
  <cols>
    <col min="1" max="1" width="9.7109375" customWidth="1"/>
    <col min="2" max="2" width="10.85546875" customWidth="1"/>
    <col min="4" max="4" width="14.42578125" customWidth="1"/>
    <col min="5" max="5" width="14" customWidth="1"/>
    <col min="7" max="7" width="9.42578125" bestFit="1" customWidth="1"/>
    <col min="10" max="10" width="9.42578125" bestFit="1" customWidth="1"/>
    <col min="11" max="11" width="5.7109375" customWidth="1"/>
    <col min="12" max="12" width="9.42578125" bestFit="1" customWidth="1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s="136" customFormat="1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s="136" customFormat="1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s="136" customFormat="1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s="136" customFormat="1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s="136" customFormat="1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s="136" customFormat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12" t="s">
        <v>319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3"/>
      <c r="G11" s="3"/>
      <c r="H11" s="3"/>
      <c r="I11" s="3"/>
      <c r="J11" s="4"/>
      <c r="K11" s="3"/>
      <c r="L11" s="3"/>
    </row>
    <row r="12" spans="1:12" x14ac:dyDescent="0.2">
      <c r="A12" s="5" t="s">
        <v>101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">
      <c r="A14" s="375" t="s">
        <v>243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76"/>
      <c r="B15" s="377" t="s">
        <v>289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">
      <c r="A16" s="376"/>
      <c r="B16" s="377" t="s">
        <v>276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3.5" x14ac:dyDescent="0.25">
      <c r="A18" s="6" t="s">
        <v>320</v>
      </c>
      <c r="B18" s="3"/>
      <c r="C18" s="3"/>
      <c r="D18" s="3"/>
      <c r="E18" s="7"/>
      <c r="F18" s="7"/>
      <c r="G18" s="16"/>
      <c r="H18" s="3"/>
      <c r="I18" s="3"/>
      <c r="J18" s="3"/>
      <c r="K18" s="3"/>
      <c r="L18" s="3"/>
    </row>
    <row r="19" spans="1:12" x14ac:dyDescent="0.2">
      <c r="A19" s="26"/>
      <c r="B19" s="26"/>
      <c r="C19" s="17"/>
      <c r="D19" s="3"/>
      <c r="E19" s="3"/>
      <c r="F19" s="1"/>
      <c r="G19" s="3"/>
      <c r="H19" s="17"/>
      <c r="I19" s="3"/>
      <c r="J19" s="3"/>
      <c r="K19" s="3"/>
      <c r="L19" s="3"/>
    </row>
    <row r="20" spans="1:12" ht="38.25" x14ac:dyDescent="0.2">
      <c r="A20" s="3"/>
      <c r="B20" s="545" t="s">
        <v>81</v>
      </c>
      <c r="C20" s="545"/>
      <c r="D20" s="18" t="s">
        <v>79</v>
      </c>
      <c r="E20" s="19" t="s">
        <v>167</v>
      </c>
      <c r="F20" s="545" t="s">
        <v>376</v>
      </c>
      <c r="G20" s="558"/>
      <c r="H20" s="545" t="s">
        <v>161</v>
      </c>
      <c r="I20" s="545"/>
      <c r="J20" s="3"/>
      <c r="K20" s="3"/>
      <c r="L20" s="3"/>
    </row>
    <row r="21" spans="1:12" x14ac:dyDescent="0.2">
      <c r="A21" s="3"/>
      <c r="B21" s="82" t="s">
        <v>156</v>
      </c>
      <c r="C21" s="63"/>
      <c r="D21" s="7"/>
      <c r="E21" s="63"/>
      <c r="F21" s="546"/>
      <c r="G21" s="557"/>
      <c r="H21" s="546"/>
      <c r="I21" s="547"/>
      <c r="J21" s="7"/>
      <c r="K21" s="3"/>
      <c r="L21" s="3"/>
    </row>
    <row r="22" spans="1:12" ht="13.5" x14ac:dyDescent="0.2">
      <c r="A22" s="3"/>
      <c r="B22" s="559" t="s">
        <v>361</v>
      </c>
      <c r="C22" s="559"/>
      <c r="D22" s="67" t="s">
        <v>80</v>
      </c>
      <c r="E22" s="63"/>
      <c r="F22" s="554"/>
      <c r="G22" s="555"/>
      <c r="H22" s="544"/>
      <c r="I22" s="544"/>
      <c r="J22" s="7"/>
      <c r="K22" s="3"/>
      <c r="L22" s="3"/>
    </row>
    <row r="23" spans="1:12" ht="13.5" x14ac:dyDescent="0.2">
      <c r="A23" s="3"/>
      <c r="B23" s="75" t="s">
        <v>42</v>
      </c>
      <c r="C23" s="80"/>
      <c r="D23" s="67" t="s">
        <v>80</v>
      </c>
      <c r="E23" s="63"/>
      <c r="F23" s="554"/>
      <c r="G23" s="555"/>
      <c r="H23" s="544"/>
      <c r="I23" s="544"/>
      <c r="J23" s="7"/>
      <c r="K23" s="3"/>
      <c r="L23" s="3"/>
    </row>
    <row r="24" spans="1:12" ht="13.5" x14ac:dyDescent="0.25">
      <c r="A24" s="3"/>
      <c r="B24" s="75" t="s">
        <v>362</v>
      </c>
      <c r="C24" s="80"/>
      <c r="D24" s="34" t="s">
        <v>247</v>
      </c>
      <c r="E24" s="378" t="s">
        <v>33</v>
      </c>
      <c r="F24" s="548"/>
      <c r="G24" s="560"/>
      <c r="H24" s="548"/>
      <c r="I24" s="549"/>
      <c r="J24" s="7"/>
      <c r="K24" s="3"/>
      <c r="L24" s="3"/>
    </row>
    <row r="25" spans="1:12" ht="13.5" x14ac:dyDescent="0.25">
      <c r="A25" s="3"/>
      <c r="B25" s="10"/>
      <c r="C25" s="58" t="s">
        <v>163</v>
      </c>
      <c r="D25" s="34" t="s">
        <v>8</v>
      </c>
      <c r="E25" s="63"/>
      <c r="F25" s="550"/>
      <c r="G25" s="556"/>
      <c r="H25" s="550"/>
      <c r="I25" s="551"/>
      <c r="J25" s="7"/>
      <c r="K25" s="3"/>
      <c r="L25" s="3"/>
    </row>
    <row r="26" spans="1:12" ht="13.5" x14ac:dyDescent="0.25">
      <c r="A26" s="3"/>
      <c r="B26" s="7"/>
      <c r="C26" s="58" t="s">
        <v>164</v>
      </c>
      <c r="D26" s="34" t="s">
        <v>8</v>
      </c>
      <c r="E26" s="63"/>
      <c r="F26" s="550"/>
      <c r="G26" s="556"/>
      <c r="H26" s="550"/>
      <c r="I26" s="551"/>
      <c r="J26" s="7"/>
      <c r="K26" s="3"/>
      <c r="L26" s="3"/>
    </row>
    <row r="27" spans="1:12" ht="13.5" x14ac:dyDescent="0.2">
      <c r="A27" s="3"/>
      <c r="B27" s="75" t="s">
        <v>40</v>
      </c>
      <c r="C27" s="7"/>
      <c r="D27" s="67" t="s">
        <v>9</v>
      </c>
      <c r="E27" s="378" t="s">
        <v>33</v>
      </c>
      <c r="F27" s="542"/>
      <c r="G27" s="579"/>
      <c r="H27" s="542"/>
      <c r="I27" s="543"/>
      <c r="J27" s="552" t="str">
        <f>IF(F27&lt;H27/2,"Vazão no primeiro ano inferior a 50% da vazão de fim de plano","")</f>
        <v/>
      </c>
      <c r="K27" s="553"/>
      <c r="L27" s="553"/>
    </row>
    <row r="28" spans="1:12" ht="13.5" x14ac:dyDescent="0.25">
      <c r="A28" s="3"/>
      <c r="B28" s="75"/>
      <c r="C28" s="58" t="s">
        <v>163</v>
      </c>
      <c r="D28" s="34" t="s">
        <v>8</v>
      </c>
      <c r="E28" s="378"/>
      <c r="F28" s="550"/>
      <c r="G28" s="556"/>
      <c r="H28" s="550"/>
      <c r="I28" s="551"/>
      <c r="J28" s="553"/>
      <c r="K28" s="553"/>
      <c r="L28" s="553"/>
    </row>
    <row r="29" spans="1:12" ht="13.5" x14ac:dyDescent="0.25">
      <c r="A29" s="3"/>
      <c r="B29" s="75"/>
      <c r="C29" s="58" t="s">
        <v>164</v>
      </c>
      <c r="D29" s="34" t="s">
        <v>8</v>
      </c>
      <c r="E29" s="378"/>
      <c r="F29" s="550"/>
      <c r="G29" s="556"/>
      <c r="H29" s="550"/>
      <c r="I29" s="551"/>
      <c r="J29" s="7"/>
      <c r="K29" s="3"/>
      <c r="L29" s="3"/>
    </row>
    <row r="30" spans="1:12" ht="13.5" x14ac:dyDescent="0.2">
      <c r="A30" s="3"/>
      <c r="B30" s="75"/>
      <c r="C30" s="7"/>
      <c r="D30" s="67"/>
      <c r="E30" s="378"/>
      <c r="F30" s="74"/>
      <c r="G30" s="73"/>
      <c r="H30" s="68"/>
      <c r="I30" s="68"/>
      <c r="J30" s="7"/>
      <c r="K30" s="3"/>
      <c r="L30" s="3"/>
    </row>
    <row r="31" spans="1:12" ht="13.5" x14ac:dyDescent="0.2">
      <c r="A31" s="3"/>
      <c r="B31" s="75" t="s">
        <v>162</v>
      </c>
      <c r="C31" s="7"/>
      <c r="D31" s="67" t="str">
        <f>IF(D24="mg DBO/ litro","kg DBO/ dia",IF(D24="mg DQO/ litro","kg DQO/ dia"," "))</f>
        <v>kg DBO/ dia</v>
      </c>
      <c r="E31" s="378" t="s">
        <v>33</v>
      </c>
      <c r="F31" s="563">
        <f>ROUND((F27*86400/1000)*(F24/1000),0)</f>
        <v>0</v>
      </c>
      <c r="G31" s="564"/>
      <c r="H31" s="563">
        <f>ROUND((H27*86400/1000)*(H24/1000),0)</f>
        <v>0</v>
      </c>
      <c r="I31" s="576"/>
      <c r="J31" s="574" t="str">
        <f>IF(F31&lt;H31/2,"Carga no primeiro ano inferior a 50% da carga de fim de plano","")</f>
        <v/>
      </c>
      <c r="K31" s="575"/>
      <c r="L31" s="575"/>
    </row>
    <row r="32" spans="1:12" ht="13.5" x14ac:dyDescent="0.2">
      <c r="A32" s="3"/>
      <c r="B32" s="81" t="s">
        <v>103</v>
      </c>
      <c r="C32" s="24"/>
      <c r="D32" s="77" t="s">
        <v>80</v>
      </c>
      <c r="E32" s="24"/>
      <c r="F32" s="565">
        <f>ROUND(F31/54*1000,0)</f>
        <v>0</v>
      </c>
      <c r="G32" s="566"/>
      <c r="H32" s="565">
        <f>ROUND(H31/54*1000,0)</f>
        <v>0</v>
      </c>
      <c r="I32" s="578"/>
      <c r="J32" s="575"/>
      <c r="K32" s="575"/>
      <c r="L32" s="575"/>
    </row>
    <row r="33" spans="1:12" ht="13.5" x14ac:dyDescent="0.25">
      <c r="A33" s="7"/>
      <c r="B33" s="62" t="s">
        <v>166</v>
      </c>
      <c r="C33" s="7"/>
      <c r="D33" s="67"/>
      <c r="E33" s="7"/>
      <c r="F33" s="436" t="str">
        <f>IF(F31=0," ",IF(F31&lt;270,"Carga início de plano &lt; 270 kgDBO/dia - Empreendimento não é elegível!"," "))</f>
        <v xml:space="preserve"> </v>
      </c>
      <c r="G33" s="72"/>
      <c r="H33" s="72"/>
      <c r="I33" s="72"/>
      <c r="J33" s="17"/>
      <c r="K33" s="3"/>
      <c r="L33" s="3"/>
    </row>
    <row r="34" spans="1:12" ht="13.5" x14ac:dyDescent="0.25">
      <c r="A34" s="7"/>
      <c r="B34" s="62"/>
      <c r="C34" s="7"/>
      <c r="D34" s="67"/>
      <c r="E34" s="7"/>
      <c r="F34" s="72"/>
      <c r="G34" s="72"/>
      <c r="H34" s="72"/>
      <c r="I34" s="72"/>
      <c r="J34" s="7"/>
      <c r="K34" s="3"/>
      <c r="L34" s="3"/>
    </row>
    <row r="35" spans="1:12" ht="13.5" x14ac:dyDescent="0.25">
      <c r="A35" s="7"/>
      <c r="B35" s="62"/>
      <c r="C35" s="7"/>
      <c r="D35" s="67"/>
      <c r="E35" s="7"/>
      <c r="F35" s="72"/>
      <c r="G35" s="72"/>
      <c r="H35" s="72"/>
      <c r="I35" s="72"/>
      <c r="J35" s="7"/>
      <c r="K35" s="3"/>
      <c r="L35" s="3"/>
    </row>
    <row r="36" spans="1:12" ht="13.5" x14ac:dyDescent="0.2">
      <c r="A36" s="6" t="s">
        <v>321</v>
      </c>
      <c r="B36" s="75"/>
      <c r="C36" s="7"/>
      <c r="D36" s="67"/>
      <c r="E36" s="7"/>
      <c r="F36" s="72"/>
      <c r="G36" s="72"/>
      <c r="H36" s="72"/>
      <c r="I36" s="72"/>
      <c r="J36" s="7"/>
      <c r="K36" s="3"/>
      <c r="L36" s="3"/>
    </row>
    <row r="37" spans="1:12" ht="13.5" x14ac:dyDescent="0.2">
      <c r="A37" s="5"/>
      <c r="B37" s="75"/>
      <c r="C37" s="7"/>
      <c r="D37" s="67"/>
      <c r="E37" s="7"/>
      <c r="F37" s="72"/>
      <c r="G37" s="92"/>
      <c r="H37" s="4"/>
      <c r="I37" s="379" t="s">
        <v>311</v>
      </c>
      <c r="J37" s="300"/>
      <c r="K37" s="4"/>
      <c r="L37" s="3"/>
    </row>
    <row r="38" spans="1:12" x14ac:dyDescent="0.2">
      <c r="A38" s="7"/>
      <c r="B38" s="8"/>
      <c r="C38" s="2"/>
      <c r="D38" s="2"/>
      <c r="E38" s="2"/>
      <c r="F38" s="2"/>
      <c r="G38" s="2"/>
      <c r="H38" s="2"/>
      <c r="I38" s="2"/>
      <c r="J38" s="2"/>
      <c r="K38" s="7"/>
      <c r="L38" s="3"/>
    </row>
    <row r="39" spans="1:12" ht="51" x14ac:dyDescent="0.2">
      <c r="A39" s="3"/>
      <c r="B39" s="504" t="s">
        <v>81</v>
      </c>
      <c r="C39" s="504" t="s">
        <v>79</v>
      </c>
      <c r="D39" s="505" t="s">
        <v>167</v>
      </c>
      <c r="E39" s="562" t="s">
        <v>60</v>
      </c>
      <c r="F39" s="545"/>
      <c r="G39" s="558"/>
      <c r="H39" s="562" t="s">
        <v>161</v>
      </c>
      <c r="I39" s="545"/>
      <c r="J39" s="545"/>
      <c r="K39" s="95"/>
      <c r="L39" s="63" t="s">
        <v>298</v>
      </c>
    </row>
    <row r="40" spans="1:12" ht="25.5" x14ac:dyDescent="0.2">
      <c r="A40" s="3"/>
      <c r="B40" s="506"/>
      <c r="C40" s="506"/>
      <c r="D40" s="507"/>
      <c r="E40" s="70" t="s">
        <v>157</v>
      </c>
      <c r="F40" s="71" t="s">
        <v>158</v>
      </c>
      <c r="G40" s="19" t="s">
        <v>170</v>
      </c>
      <c r="H40" s="70" t="s">
        <v>157</v>
      </c>
      <c r="I40" s="70" t="s">
        <v>158</v>
      </c>
      <c r="J40" s="18" t="s">
        <v>170</v>
      </c>
      <c r="K40" s="7"/>
      <c r="L40" s="380"/>
    </row>
    <row r="41" spans="1:12" x14ac:dyDescent="0.2">
      <c r="A41" s="3"/>
      <c r="B41" s="63"/>
      <c r="C41" s="63"/>
      <c r="D41" s="52"/>
      <c r="E41" s="60"/>
      <c r="F41" s="7"/>
      <c r="G41" s="66"/>
      <c r="H41" s="60"/>
      <c r="I41" s="7"/>
      <c r="J41" s="27"/>
      <c r="K41" s="7"/>
      <c r="L41" s="381"/>
    </row>
    <row r="42" spans="1:12" x14ac:dyDescent="0.2">
      <c r="A42" s="3"/>
      <c r="B42" s="561" t="s">
        <v>159</v>
      </c>
      <c r="C42" s="561"/>
      <c r="D42" s="66"/>
      <c r="E42" s="83"/>
      <c r="F42" s="63"/>
      <c r="G42" s="66"/>
      <c r="H42" s="83"/>
      <c r="I42" s="63"/>
      <c r="J42" s="63"/>
      <c r="K42" s="7"/>
      <c r="L42" s="381"/>
    </row>
    <row r="43" spans="1:12" ht="13.5" hidden="1" x14ac:dyDescent="0.2">
      <c r="A43" s="3"/>
      <c r="B43" s="8" t="s">
        <v>2</v>
      </c>
      <c r="C43" s="67" t="s">
        <v>36</v>
      </c>
      <c r="D43" s="219" t="str">
        <f>IF(D$24="mg DBO/ litro","Não",IF(D$24="mg DQO/ litro","Sim"," "))</f>
        <v>Não</v>
      </c>
      <c r="E43" s="74">
        <f>IF($D$43="SIM",F24,0)</f>
        <v>0</v>
      </c>
      <c r="F43" s="68">
        <f>(1-G43)*E43</f>
        <v>0</v>
      </c>
      <c r="G43" s="305"/>
      <c r="H43" s="74">
        <f>IF($D$43="SIM",$H$24,0)</f>
        <v>0</v>
      </c>
      <c r="I43" s="68">
        <f>(1-J43)*H43</f>
        <v>0</v>
      </c>
      <c r="J43" s="307"/>
      <c r="K43" s="7"/>
      <c r="L43" s="382">
        <f>IF(ISBLANK(L$40),0,IF(J$37="sim",IF(D43="sim",HLOOKUP(L$40,AuxVRef!P$9:X10,2+AuxVRef!Y10,FALSE),0),IF(D43="sim",HLOOKUP(L$40,AuxVRef!AA$9:AI10,2+AuxVRef!AJ10,FALSE),0)))</f>
        <v>0</v>
      </c>
    </row>
    <row r="44" spans="1:12" ht="13.5" x14ac:dyDescent="0.2">
      <c r="A44" s="3"/>
      <c r="B44" s="8" t="s">
        <v>3</v>
      </c>
      <c r="C44" s="67" t="s">
        <v>36</v>
      </c>
      <c r="D44" s="219" t="str">
        <f>IF(D$24="mg DBO/ litro","Sim",IF(D$24="mg DQO/ litro","Não"," "))</f>
        <v>Sim</v>
      </c>
      <c r="E44" s="74">
        <f>IF(D44="SIM",F24,0)</f>
        <v>0</v>
      </c>
      <c r="F44" s="68" t="str">
        <f>IF(G44="","",(1-G44)*E44)</f>
        <v/>
      </c>
      <c r="G44" s="305"/>
      <c r="H44" s="74">
        <f>IF($D$44="SIM",$H$24,0)</f>
        <v>0</v>
      </c>
      <c r="I44" s="68" t="str">
        <f>IF(J44="","",(1-J44)*H44)</f>
        <v/>
      </c>
      <c r="J44" s="307"/>
      <c r="K44" s="7"/>
      <c r="L44" s="382">
        <f>IF(ISBLANK(L$40),0,IF(J$37="sim",IF(D44="sim",HLOOKUP(L$40,AuxVRef!P$9:X11,2+AuxVRef!Y11,FALSE),0),IF(D44="sim",HLOOKUP(L$40,AuxVRef!AA$9:AI11,2+AuxVRef!AJ11,FALSE),0)))</f>
        <v>0</v>
      </c>
    </row>
    <row r="45" spans="1:12" ht="13.5" x14ac:dyDescent="0.2">
      <c r="A45" s="3"/>
      <c r="B45" s="8" t="s">
        <v>271</v>
      </c>
      <c r="C45" s="67" t="s">
        <v>36</v>
      </c>
      <c r="D45" s="96" t="s">
        <v>33</v>
      </c>
      <c r="E45" s="302"/>
      <c r="F45" s="68" t="str">
        <f>IF(G45="","",(1-G45)*E45)</f>
        <v/>
      </c>
      <c r="G45" s="305"/>
      <c r="H45" s="370"/>
      <c r="I45" s="68" t="str">
        <f>IF(J45="","",(1-J45)*H45)</f>
        <v/>
      </c>
      <c r="J45" s="307"/>
      <c r="K45" s="7"/>
      <c r="L45" s="382">
        <f>IF(ISBLANK(L$40),0,IF(J$37="sim",IF(D45="sim",HLOOKUP(L$40,AuxVRef!P$9:X12,2+AuxVRef!Y12,FALSE),0),IF(D45="sim",HLOOKUP(L$40,AuxVRef!AA$9:AI12,2+AuxVRef!AJ12,FALSE),0)))</f>
        <v>0</v>
      </c>
    </row>
    <row r="46" spans="1:12" ht="13.5" x14ac:dyDescent="0.2">
      <c r="A46" s="3"/>
      <c r="B46" s="57" t="s">
        <v>5</v>
      </c>
      <c r="C46" s="67" t="s">
        <v>41</v>
      </c>
      <c r="D46" s="304"/>
      <c r="E46" s="303"/>
      <c r="F46" s="68" t="str">
        <f>IF(G46="","",(1-G46)*E46)</f>
        <v/>
      </c>
      <c r="G46" s="343"/>
      <c r="H46" s="303"/>
      <c r="I46" s="68" t="str">
        <f>IF(J46="","",(1-J46)*H46)</f>
        <v/>
      </c>
      <c r="J46" s="342"/>
      <c r="K46" s="7"/>
      <c r="L46" s="383">
        <f>IF(ISBLANK(L$40),0,IF(J$37="sim",IF(D46="sim",HLOOKUP(L$40,AuxVRef!P$9:X13,2+AuxVRef!Y13,FALSE),0),IF(D46="sim",HLOOKUP(L$40,AuxVRef!AA$9:AI13,2+AuxVRef!AJ13,FALSE),0)))</f>
        <v>0</v>
      </c>
    </row>
    <row r="47" spans="1:12" ht="13.5" x14ac:dyDescent="0.2">
      <c r="A47" s="3"/>
      <c r="B47" s="8" t="s">
        <v>272</v>
      </c>
      <c r="C47" s="67" t="s">
        <v>36</v>
      </c>
      <c r="D47" s="304"/>
      <c r="E47" s="302"/>
      <c r="F47" s="68" t="str">
        <f>IF(G47="","",(1-G47)*E47)</f>
        <v/>
      </c>
      <c r="G47" s="305"/>
      <c r="H47" s="302"/>
      <c r="I47" s="68" t="str">
        <f>IF(J47="","",(1-J47)*H47)</f>
        <v/>
      </c>
      <c r="J47" s="307"/>
      <c r="K47" s="7"/>
      <c r="L47" s="382">
        <f>IF(ISBLANK(L$40),0,IF(J$37="sim",IF(D47="sim",HLOOKUP(L$40,AuxVRef!P$9:X14,2+AuxVRef!Y14,FALSE),0),IF(D47="sim",HLOOKUP(L$40,AuxVRef!AA$9:AI14,2+AuxVRef!AJ14,FALSE),0)))</f>
        <v>0</v>
      </c>
    </row>
    <row r="48" spans="1:12" ht="13.5" x14ac:dyDescent="0.2">
      <c r="A48" s="3"/>
      <c r="B48" s="8" t="s">
        <v>39</v>
      </c>
      <c r="C48" s="67" t="s">
        <v>36</v>
      </c>
      <c r="D48" s="304"/>
      <c r="E48" s="302"/>
      <c r="F48" s="68" t="str">
        <f>IF(G48="","",(1-G48)*E48)</f>
        <v/>
      </c>
      <c r="G48" s="305"/>
      <c r="H48" s="302"/>
      <c r="I48" s="68" t="str">
        <f>IF(J48="","",(1-J48)*H48)</f>
        <v/>
      </c>
      <c r="J48" s="307"/>
      <c r="K48" s="7"/>
      <c r="L48" s="382">
        <f>IF(ISBLANK(L$40),0,IF(J$37="sim",IF(D48="sim",HLOOKUP(L$40,AuxVRef!P$9:X15,2+AuxVRef!Y15,FALSE),0),IF(D48="sim",HLOOKUP(L$40,AuxVRef!AA$9:AI15,2+AuxVRef!AJ15,FALSE),0)))</f>
        <v>0</v>
      </c>
    </row>
    <row r="49" spans="1:12" ht="13.5" x14ac:dyDescent="0.2">
      <c r="A49" s="7"/>
      <c r="B49" s="57"/>
      <c r="C49" s="67"/>
      <c r="D49" s="23"/>
      <c r="E49" s="74"/>
      <c r="F49" s="68"/>
      <c r="G49" s="85"/>
      <c r="H49" s="74"/>
      <c r="I49" s="68"/>
      <c r="J49" s="68"/>
      <c r="K49" s="7"/>
      <c r="L49" s="7"/>
    </row>
    <row r="50" spans="1:12" x14ac:dyDescent="0.2">
      <c r="A50" s="7"/>
      <c r="B50" s="561" t="s">
        <v>160</v>
      </c>
      <c r="C50" s="561"/>
      <c r="D50" s="23"/>
      <c r="E50" s="74"/>
      <c r="F50" s="68"/>
      <c r="G50" s="85"/>
      <c r="H50" s="74"/>
      <c r="I50" s="68"/>
      <c r="J50" s="68"/>
      <c r="K50" s="7"/>
      <c r="L50" s="93">
        <f t="shared" ref="L50:L55" si="0">IF(L43=0,0,IF(MIN(G43,J43)&lt;L43,1,0))</f>
        <v>0</v>
      </c>
    </row>
    <row r="51" spans="1:12" ht="13.5" hidden="1" x14ac:dyDescent="0.2">
      <c r="A51" s="7"/>
      <c r="B51" s="8" t="s">
        <v>2</v>
      </c>
      <c r="C51" s="67" t="s">
        <v>37</v>
      </c>
      <c r="D51" s="23"/>
      <c r="E51" s="74">
        <f>ROUND(F$27*86400*E43/1000000,0)</f>
        <v>0</v>
      </c>
      <c r="F51" s="68">
        <f>ROUND((1-G51)*E51,0)</f>
        <v>0</v>
      </c>
      <c r="G51" s="86">
        <f>G43</f>
        <v>0</v>
      </c>
      <c r="H51" s="74">
        <f>ROUND(H$27*86400*H43/1000000,0)</f>
        <v>0</v>
      </c>
      <c r="I51" s="68">
        <f>ROUND((1-J51)*H51,0)</f>
        <v>0</v>
      </c>
      <c r="J51" s="69">
        <f>J43</f>
        <v>0</v>
      </c>
      <c r="K51" s="7"/>
      <c r="L51" s="93">
        <f t="shared" si="0"/>
        <v>0</v>
      </c>
    </row>
    <row r="52" spans="1:12" ht="13.5" x14ac:dyDescent="0.2">
      <c r="A52" s="7"/>
      <c r="B52" s="57" t="s">
        <v>3</v>
      </c>
      <c r="C52" s="67" t="s">
        <v>37</v>
      </c>
      <c r="D52" s="23"/>
      <c r="E52" s="74">
        <f>ROUND(F$27*86400*E44/1000000,0)</f>
        <v>0</v>
      </c>
      <c r="F52" s="68">
        <f>ROUND((1-G52)*E52,0)</f>
        <v>0</v>
      </c>
      <c r="G52" s="86">
        <f>G44</f>
        <v>0</v>
      </c>
      <c r="H52" s="74">
        <f>ROUND(H$27*86400*H44/1000000,0)</f>
        <v>0</v>
      </c>
      <c r="I52" s="68">
        <f>ROUND((1-J52)*H52,0)</f>
        <v>0</v>
      </c>
      <c r="J52" s="69">
        <f>J44</f>
        <v>0</v>
      </c>
      <c r="K52" s="7"/>
      <c r="L52" s="93">
        <f t="shared" si="0"/>
        <v>0</v>
      </c>
    </row>
    <row r="53" spans="1:12" ht="13.5" x14ac:dyDescent="0.2">
      <c r="A53" s="7"/>
      <c r="B53" s="8" t="s">
        <v>271</v>
      </c>
      <c r="C53" s="67" t="s">
        <v>37</v>
      </c>
      <c r="D53" s="23"/>
      <c r="E53" s="74">
        <f>ROUND(F$27*86400*E45/1000000,0)</f>
        <v>0</v>
      </c>
      <c r="F53" s="68">
        <f>ROUND((1-G53)*E53,0)</f>
        <v>0</v>
      </c>
      <c r="G53" s="86">
        <f>G45</f>
        <v>0</v>
      </c>
      <c r="H53" s="74">
        <f>ROUND(H$27*86400*H45/1000000,0)</f>
        <v>0</v>
      </c>
      <c r="I53" s="68">
        <f>ROUND((1-J53)*H53,0)</f>
        <v>0</v>
      </c>
      <c r="J53" s="69">
        <f>J45</f>
        <v>0</v>
      </c>
      <c r="K53" s="7"/>
      <c r="L53" s="93">
        <f t="shared" si="0"/>
        <v>0</v>
      </c>
    </row>
    <row r="54" spans="1:12" ht="13.5" x14ac:dyDescent="0.2">
      <c r="A54" s="7"/>
      <c r="B54" s="8" t="s">
        <v>272</v>
      </c>
      <c r="C54" s="67" t="s">
        <v>37</v>
      </c>
      <c r="D54" s="23"/>
      <c r="E54" s="74">
        <f>ROUND(F$27*86400*E47/1000000,0)</f>
        <v>0</v>
      </c>
      <c r="F54" s="68">
        <f>ROUND((1-G54)*E54,0)</f>
        <v>0</v>
      </c>
      <c r="G54" s="86">
        <f>G47</f>
        <v>0</v>
      </c>
      <c r="H54" s="74">
        <f>ROUND(H$27*86400*H47/1000000,0)</f>
        <v>0</v>
      </c>
      <c r="I54" s="68">
        <f>ROUND((1-J54)*H54,0)</f>
        <v>0</v>
      </c>
      <c r="J54" s="69">
        <f>J47</f>
        <v>0</v>
      </c>
      <c r="K54" s="7"/>
      <c r="L54" s="93">
        <f t="shared" si="0"/>
        <v>0</v>
      </c>
    </row>
    <row r="55" spans="1:12" ht="13.5" x14ac:dyDescent="0.2">
      <c r="A55" s="7"/>
      <c r="B55" s="8" t="s">
        <v>39</v>
      </c>
      <c r="C55" s="67" t="s">
        <v>37</v>
      </c>
      <c r="D55" s="23"/>
      <c r="E55" s="74">
        <f>ROUND(F$27*86400*E48/1000000,0)</f>
        <v>0</v>
      </c>
      <c r="F55" s="68">
        <f>ROUND((1-G55)*E55,0)</f>
        <v>0</v>
      </c>
      <c r="G55" s="86">
        <f>G48</f>
        <v>0</v>
      </c>
      <c r="H55" s="74">
        <f>ROUND(H$27*86400*H48/1000000,0)</f>
        <v>0</v>
      </c>
      <c r="I55" s="68">
        <f>ROUND((1-J55)*H55,0)</f>
        <v>0</v>
      </c>
      <c r="J55" s="69">
        <f>J48</f>
        <v>0</v>
      </c>
      <c r="K55" s="7"/>
      <c r="L55" s="93">
        <f t="shared" si="0"/>
        <v>0</v>
      </c>
    </row>
    <row r="56" spans="1:12" ht="13.5" x14ac:dyDescent="0.2">
      <c r="A56" s="7"/>
      <c r="B56" s="76"/>
      <c r="C56" s="77"/>
      <c r="D56" s="25"/>
      <c r="E56" s="84"/>
      <c r="F56" s="78"/>
      <c r="G56" s="54"/>
      <c r="H56" s="84"/>
      <c r="I56" s="78"/>
      <c r="J56" s="53"/>
      <c r="K56" s="7"/>
      <c r="L56" s="4"/>
    </row>
    <row r="57" spans="1:12" x14ac:dyDescent="0.2">
      <c r="A57" s="7"/>
      <c r="B57" s="3"/>
      <c r="C57" s="3"/>
      <c r="D57" s="7"/>
      <c r="E57" s="577">
        <f>IF(SUM(L50:L55)=0,0,"Eficiência inferior ao Padrão de referência proposto !")</f>
        <v>0</v>
      </c>
      <c r="F57" s="577"/>
      <c r="G57" s="577"/>
      <c r="H57" s="577"/>
      <c r="I57" s="577"/>
      <c r="J57" s="577"/>
      <c r="K57" s="577"/>
      <c r="L57" s="577"/>
    </row>
    <row r="58" spans="1:12" x14ac:dyDescent="0.2">
      <c r="A58" s="7"/>
      <c r="B58" s="3"/>
      <c r="C58" s="3"/>
      <c r="D58" s="3"/>
      <c r="E58" s="573" t="str">
        <f>IF(AND(OR(L40="E",L40="G",L40="I"),D46="Não"),"Para este Padrão de Eficiência é obrigatório controlar coliformes !"," ")</f>
        <v xml:space="preserve"> </v>
      </c>
      <c r="F58" s="573"/>
      <c r="G58" s="573"/>
      <c r="H58" s="573"/>
      <c r="I58" s="573"/>
      <c r="J58" s="573"/>
      <c r="K58" s="573"/>
      <c r="L58" s="573"/>
    </row>
    <row r="59" spans="1:12" x14ac:dyDescent="0.2">
      <c r="A59" s="7"/>
      <c r="B59" s="3"/>
      <c r="C59" s="3"/>
      <c r="D59" s="3"/>
      <c r="E59" s="573" t="str">
        <f>IF(AND(OR(L40="H",L40="I"),AND(D47="Não",D48="Não")),"Para este Padrão de Eficiência é obrigatório controlar Pt ou Nt !"," ")</f>
        <v xml:space="preserve"> </v>
      </c>
      <c r="F59" s="573"/>
      <c r="G59" s="573"/>
      <c r="H59" s="573"/>
      <c r="I59" s="573"/>
      <c r="J59" s="573"/>
      <c r="K59" s="573"/>
      <c r="L59" s="573"/>
    </row>
    <row r="60" spans="1:12" x14ac:dyDescent="0.2">
      <c r="A60" s="7"/>
      <c r="B60" s="3"/>
      <c r="C60" s="3"/>
      <c r="D60" s="3"/>
      <c r="E60" s="3"/>
      <c r="F60" s="3"/>
      <c r="G60" s="3"/>
      <c r="H60" s="3"/>
      <c r="I60" s="3"/>
      <c r="J60" s="3"/>
      <c r="K60" s="94"/>
      <c r="L60" s="7"/>
    </row>
    <row r="61" spans="1:12" x14ac:dyDescent="0.2">
      <c r="A61" s="323" t="s">
        <v>379</v>
      </c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</row>
    <row r="62" spans="1:12" x14ac:dyDescent="0.2">
      <c r="A62" s="186"/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</row>
    <row r="63" spans="1:12" x14ac:dyDescent="0.2">
      <c r="A63" s="178"/>
      <c r="B63" s="187" t="s">
        <v>363</v>
      </c>
      <c r="C63" s="178"/>
      <c r="D63" s="178"/>
      <c r="E63" s="178"/>
      <c r="F63" s="178"/>
      <c r="G63" s="178"/>
      <c r="H63" s="178"/>
      <c r="I63" s="182"/>
      <c r="J63" s="178"/>
      <c r="K63" s="182"/>
      <c r="L63" s="182"/>
    </row>
    <row r="64" spans="1:12" x14ac:dyDescent="0.2">
      <c r="A64" s="178"/>
      <c r="B64" s="178"/>
      <c r="C64" s="178"/>
      <c r="D64" s="178"/>
      <c r="E64" s="178"/>
      <c r="F64" s="178"/>
      <c r="G64" s="178"/>
      <c r="H64" s="178"/>
      <c r="I64" s="182"/>
      <c r="J64" s="182"/>
      <c r="K64" s="182"/>
      <c r="L64" s="178"/>
    </row>
    <row r="65" spans="1:12" x14ac:dyDescent="0.2">
      <c r="A65" s="178"/>
      <c r="B65" s="178" t="s">
        <v>184</v>
      </c>
      <c r="C65" s="178"/>
      <c r="D65" s="178"/>
      <c r="E65" s="178"/>
      <c r="F65" s="178"/>
      <c r="G65" s="1"/>
      <c r="H65" s="1"/>
      <c r="I65" s="1"/>
      <c r="J65" s="1"/>
      <c r="K65" s="1"/>
      <c r="L65" s="1"/>
    </row>
    <row r="66" spans="1:12" x14ac:dyDescent="0.2">
      <c r="A66" s="178"/>
      <c r="B66" s="178"/>
      <c r="C66" s="178"/>
      <c r="D66" s="178"/>
      <c r="E66" s="178"/>
      <c r="F66" s="178"/>
      <c r="G66" s="1"/>
      <c r="H66" s="1"/>
      <c r="I66" s="1"/>
      <c r="J66" s="1"/>
      <c r="K66" s="1"/>
      <c r="L66" s="1"/>
    </row>
    <row r="67" spans="1:12" x14ac:dyDescent="0.2">
      <c r="A67" s="178"/>
      <c r="B67" s="178" t="s">
        <v>34</v>
      </c>
      <c r="C67" s="178"/>
      <c r="D67" s="412"/>
      <c r="E67" s="178" t="s">
        <v>43</v>
      </c>
      <c r="F67" s="178"/>
      <c r="G67" s="1"/>
      <c r="H67" s="1"/>
      <c r="I67" s="1"/>
      <c r="J67" s="1"/>
      <c r="K67" s="1"/>
      <c r="L67" s="1"/>
    </row>
    <row r="68" spans="1:12" x14ac:dyDescent="0.2">
      <c r="A68" s="178"/>
      <c r="B68" s="178" t="s">
        <v>35</v>
      </c>
      <c r="C68" s="178"/>
      <c r="D68" s="412"/>
      <c r="E68" s="178" t="s">
        <v>43</v>
      </c>
      <c r="F68" s="178"/>
      <c r="G68" s="1"/>
      <c r="H68" s="1"/>
      <c r="I68" s="1"/>
      <c r="J68" s="1"/>
      <c r="K68" s="1"/>
      <c r="L68" s="1"/>
    </row>
    <row r="69" spans="1:12" x14ac:dyDescent="0.2">
      <c r="A69" s="178"/>
      <c r="B69" s="178"/>
      <c r="C69" s="178"/>
      <c r="D69" s="178"/>
      <c r="E69" s="178"/>
      <c r="F69" s="178"/>
      <c r="G69" s="1"/>
      <c r="H69" s="1"/>
      <c r="I69" s="1"/>
      <c r="J69" s="1"/>
      <c r="K69" s="1"/>
      <c r="L69" s="1"/>
    </row>
    <row r="70" spans="1:12" x14ac:dyDescent="0.2">
      <c r="A70" s="232"/>
      <c r="B70" s="178" t="s">
        <v>135</v>
      </c>
      <c r="C70" s="178"/>
      <c r="D70" s="182"/>
      <c r="E70" s="182"/>
      <c r="F70" s="182"/>
      <c r="G70" s="178"/>
      <c r="H70" s="1"/>
      <c r="I70" s="1"/>
      <c r="J70" s="1"/>
      <c r="K70" s="1"/>
      <c r="L70" s="1"/>
    </row>
    <row r="71" spans="1:12" x14ac:dyDescent="0.2">
      <c r="A71" s="1"/>
      <c r="B71" s="178" t="s">
        <v>47</v>
      </c>
      <c r="C71" s="178"/>
      <c r="D71" s="178"/>
      <c r="E71" s="178"/>
      <c r="F71" s="178"/>
      <c r="G71" s="178"/>
      <c r="H71" s="1"/>
      <c r="I71" s="1"/>
      <c r="J71" s="1"/>
      <c r="K71" s="1"/>
      <c r="L71" s="1"/>
    </row>
    <row r="72" spans="1:12" x14ac:dyDescent="0.2">
      <c r="A72" s="1"/>
      <c r="B72" s="178" t="s">
        <v>44</v>
      </c>
      <c r="C72" s="178"/>
      <c r="D72" s="413"/>
      <c r="E72" s="178"/>
      <c r="F72" s="178"/>
      <c r="G72" s="178"/>
      <c r="H72" s="1"/>
      <c r="I72" s="1"/>
      <c r="J72" s="1"/>
      <c r="K72" s="1"/>
      <c r="L72" s="1"/>
    </row>
    <row r="73" spans="1:12" x14ac:dyDescent="0.2">
      <c r="A73" s="1"/>
      <c r="B73" s="178" t="s">
        <v>48</v>
      </c>
      <c r="C73" s="178"/>
      <c r="D73" s="413"/>
      <c r="E73" s="178"/>
      <c r="F73" s="178"/>
      <c r="G73" s="178"/>
      <c r="H73" s="1"/>
      <c r="I73" s="1"/>
      <c r="J73" s="1"/>
      <c r="K73" s="1"/>
      <c r="L73" s="1"/>
    </row>
    <row r="74" spans="1:12" x14ac:dyDescent="0.2">
      <c r="A74" s="1"/>
      <c r="B74" s="178" t="s">
        <v>364</v>
      </c>
      <c r="C74" s="178"/>
      <c r="D74" s="413"/>
      <c r="E74" s="415" t="s">
        <v>365</v>
      </c>
      <c r="F74" s="567"/>
      <c r="G74" s="568"/>
      <c r="H74" s="568"/>
      <c r="I74" s="568"/>
      <c r="J74" s="568"/>
      <c r="K74" s="569"/>
      <c r="L74" s="1"/>
    </row>
    <row r="75" spans="1:12" x14ac:dyDescent="0.2">
      <c r="A75" s="1"/>
      <c r="B75" s="232"/>
      <c r="C75" s="232"/>
      <c r="D75" s="232"/>
      <c r="E75" s="232"/>
      <c r="F75" s="570"/>
      <c r="G75" s="571"/>
      <c r="H75" s="571"/>
      <c r="I75" s="571"/>
      <c r="J75" s="571"/>
      <c r="K75" s="572"/>
      <c r="L75" s="1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A77" s="178"/>
      <c r="B77" s="187" t="s">
        <v>367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8"/>
    </row>
    <row r="78" spans="1:12" x14ac:dyDescent="0.2">
      <c r="A78" s="178"/>
      <c r="B78" s="187"/>
      <c r="C78" s="178"/>
      <c r="D78" s="178"/>
      <c r="E78" s="178"/>
      <c r="F78" s="178"/>
      <c r="G78" s="178"/>
      <c r="H78" s="178"/>
      <c r="I78" s="178"/>
      <c r="J78" s="178"/>
      <c r="K78" s="178"/>
      <c r="L78" s="178"/>
    </row>
    <row r="79" spans="1:12" x14ac:dyDescent="0.2">
      <c r="A79" s="178"/>
      <c r="B79" s="178" t="s">
        <v>184</v>
      </c>
      <c r="C79" s="178"/>
      <c r="D79" s="178"/>
      <c r="E79" s="178"/>
      <c r="F79" s="178"/>
      <c r="G79" s="1"/>
      <c r="H79" s="1"/>
      <c r="I79" s="1"/>
      <c r="J79" s="1"/>
      <c r="K79" s="1"/>
      <c r="L79" s="1"/>
    </row>
    <row r="80" spans="1:12" x14ac:dyDescent="0.2">
      <c r="A80" s="178"/>
      <c r="B80" s="178"/>
      <c r="C80" s="178"/>
      <c r="D80" s="178"/>
      <c r="E80" s="178"/>
      <c r="F80" s="178"/>
      <c r="G80" s="1"/>
      <c r="H80" s="1"/>
      <c r="I80" s="1"/>
      <c r="J80" s="1"/>
      <c r="K80" s="1"/>
      <c r="L80" s="1"/>
    </row>
    <row r="81" spans="1:12" x14ac:dyDescent="0.2">
      <c r="A81" s="178"/>
      <c r="B81" s="178" t="s">
        <v>34</v>
      </c>
      <c r="C81" s="178"/>
      <c r="D81" s="412"/>
      <c r="E81" s="178" t="s">
        <v>28</v>
      </c>
      <c r="F81" s="178"/>
      <c r="G81" s="1"/>
      <c r="H81" s="1"/>
      <c r="I81" s="1"/>
      <c r="J81" s="1"/>
      <c r="K81" s="1"/>
      <c r="L81" s="1"/>
    </row>
    <row r="82" spans="1:12" x14ac:dyDescent="0.2">
      <c r="A82" s="178"/>
      <c r="B82" s="178" t="s">
        <v>35</v>
      </c>
      <c r="C82" s="178"/>
      <c r="D82" s="412"/>
      <c r="E82" s="178" t="s">
        <v>28</v>
      </c>
      <c r="F82" s="178"/>
      <c r="G82" s="1"/>
      <c r="H82" s="1"/>
      <c r="I82" s="1"/>
      <c r="J82" s="1"/>
      <c r="K82" s="1"/>
      <c r="L82" s="1"/>
    </row>
    <row r="83" spans="1:12" x14ac:dyDescent="0.2">
      <c r="A83" s="178"/>
      <c r="B83" s="178"/>
      <c r="C83" s="178"/>
      <c r="D83" s="178"/>
      <c r="E83" s="178"/>
      <c r="F83" s="178"/>
      <c r="G83" s="1"/>
      <c r="H83" s="1"/>
      <c r="I83" s="1"/>
      <c r="J83" s="1"/>
      <c r="K83" s="1"/>
      <c r="L83" s="1"/>
    </row>
    <row r="84" spans="1:12" x14ac:dyDescent="0.2">
      <c r="A84" s="178"/>
      <c r="B84" s="178" t="s">
        <v>135</v>
      </c>
      <c r="C84" s="178"/>
      <c r="D84" s="178"/>
      <c r="E84" s="178"/>
      <c r="F84" s="178"/>
      <c r="G84" s="178"/>
      <c r="H84" s="1"/>
      <c r="I84" s="1"/>
      <c r="J84" s="1"/>
      <c r="K84" s="1"/>
      <c r="L84" s="1"/>
    </row>
    <row r="85" spans="1:12" x14ac:dyDescent="0.2">
      <c r="B85" s="178"/>
      <c r="C85" s="178"/>
      <c r="D85" s="178"/>
      <c r="E85" s="178"/>
      <c r="F85" s="178"/>
      <c r="G85" s="178"/>
      <c r="H85" s="1"/>
      <c r="I85" s="1"/>
      <c r="J85" s="1"/>
      <c r="K85" s="1"/>
      <c r="L85" s="1"/>
    </row>
    <row r="86" spans="1:12" x14ac:dyDescent="0.2">
      <c r="A86" s="1"/>
      <c r="B86" s="178" t="s">
        <v>45</v>
      </c>
      <c r="C86" s="178"/>
      <c r="D86" s="413"/>
      <c r="E86" s="178"/>
      <c r="F86" s="178"/>
      <c r="G86" s="178"/>
      <c r="H86" s="1"/>
      <c r="I86" s="1"/>
      <c r="J86" s="1"/>
      <c r="K86" s="1"/>
      <c r="L86" s="1"/>
    </row>
    <row r="87" spans="1:12" x14ac:dyDescent="0.2">
      <c r="A87" s="1"/>
      <c r="B87" s="178" t="s">
        <v>44</v>
      </c>
      <c r="C87" s="178"/>
      <c r="D87" s="413"/>
      <c r="E87" s="178"/>
      <c r="F87" s="178"/>
      <c r="G87" s="178"/>
      <c r="H87" s="1"/>
      <c r="I87" s="1"/>
      <c r="J87" s="1"/>
      <c r="K87" s="1"/>
      <c r="L87" s="1"/>
    </row>
    <row r="88" spans="1:12" x14ac:dyDescent="0.2">
      <c r="A88" s="1"/>
      <c r="B88" s="178" t="s">
        <v>46</v>
      </c>
      <c r="C88" s="178"/>
      <c r="D88" s="416"/>
      <c r="E88" s="178"/>
      <c r="F88" s="178"/>
      <c r="G88" s="178"/>
      <c r="H88" s="1"/>
      <c r="I88" s="1"/>
      <c r="J88" s="1"/>
      <c r="K88" s="1"/>
      <c r="L88" s="1"/>
    </row>
    <row r="89" spans="1:12" x14ac:dyDescent="0.2">
      <c r="A89" s="1"/>
      <c r="B89" s="178" t="s">
        <v>364</v>
      </c>
      <c r="C89" s="178"/>
      <c r="D89" s="413"/>
      <c r="E89" s="415" t="s">
        <v>365</v>
      </c>
      <c r="F89" s="567"/>
      <c r="G89" s="568"/>
      <c r="H89" s="568"/>
      <c r="I89" s="568"/>
      <c r="J89" s="568"/>
      <c r="K89" s="569"/>
      <c r="L89" s="1"/>
    </row>
    <row r="90" spans="1:12" x14ac:dyDescent="0.2">
      <c r="A90" s="1"/>
      <c r="B90" s="1"/>
      <c r="C90" s="1"/>
      <c r="D90" s="1"/>
      <c r="E90" s="232"/>
      <c r="F90" s="570"/>
      <c r="G90" s="571"/>
      <c r="H90" s="571"/>
      <c r="I90" s="571"/>
      <c r="J90" s="571"/>
      <c r="K90" s="572"/>
      <c r="L90" s="1"/>
    </row>
    <row r="91" spans="1: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</sheetData>
  <sheetProtection password="D5CF" sheet="1" objects="1" scenarios="1"/>
  <mergeCells count="43">
    <mergeCell ref="C8:E8"/>
    <mergeCell ref="F5:I5"/>
    <mergeCell ref="F74:K75"/>
    <mergeCell ref="F89:K90"/>
    <mergeCell ref="E59:L59"/>
    <mergeCell ref="J31:L32"/>
    <mergeCell ref="H31:I31"/>
    <mergeCell ref="E58:L58"/>
    <mergeCell ref="H39:J39"/>
    <mergeCell ref="E57:L57"/>
    <mergeCell ref="H32:I32"/>
    <mergeCell ref="H29:I29"/>
    <mergeCell ref="F27:G27"/>
    <mergeCell ref="F26:G26"/>
    <mergeCell ref="H28:I28"/>
    <mergeCell ref="F29:G29"/>
    <mergeCell ref="B50:C50"/>
    <mergeCell ref="B42:C42"/>
    <mergeCell ref="B39:B40"/>
    <mergeCell ref="F28:G28"/>
    <mergeCell ref="C39:C40"/>
    <mergeCell ref="D39:D40"/>
    <mergeCell ref="E39:G39"/>
    <mergeCell ref="F31:G31"/>
    <mergeCell ref="F32:G32"/>
    <mergeCell ref="B20:C20"/>
    <mergeCell ref="F23:G23"/>
    <mergeCell ref="F25:G25"/>
    <mergeCell ref="F21:G21"/>
    <mergeCell ref="F20:G20"/>
    <mergeCell ref="B22:C22"/>
    <mergeCell ref="F22:G22"/>
    <mergeCell ref="F24:G24"/>
    <mergeCell ref="L2:L3"/>
    <mergeCell ref="H27:I27"/>
    <mergeCell ref="H22:I22"/>
    <mergeCell ref="H20:I20"/>
    <mergeCell ref="H21:I21"/>
    <mergeCell ref="H23:I23"/>
    <mergeCell ref="H24:I24"/>
    <mergeCell ref="H25:I25"/>
    <mergeCell ref="H26:I26"/>
    <mergeCell ref="J27:L28"/>
  </mergeCells>
  <phoneticPr fontId="0" type="noConversion"/>
  <conditionalFormatting sqref="L43:L48">
    <cfRule type="cellIs" dxfId="18" priority="1" stopIfTrue="1" operator="equal">
      <formula>0</formula>
    </cfRule>
    <cfRule type="cellIs" dxfId="17" priority="2" stopIfTrue="1" operator="greaterThan">
      <formula>MIN($G43,$J43)</formula>
    </cfRule>
  </conditionalFormatting>
  <conditionalFormatting sqref="E57">
    <cfRule type="cellIs" dxfId="16" priority="3" stopIfTrue="1" operator="notEqual">
      <formula>0</formula>
    </cfRule>
  </conditionalFormatting>
  <conditionalFormatting sqref="G43:G48 J43:J48">
    <cfRule type="cellIs" dxfId="15" priority="4" stopIfTrue="1" operator="lessThan">
      <formula>$L43</formula>
    </cfRule>
  </conditionalFormatting>
  <conditionalFormatting sqref="G51:G55 E43:F55 J51:J55 F32:G32 H31:I32 H43:I55">
    <cfRule type="cellIs" dxfId="14" priority="5" stopIfTrue="1" operator="equal">
      <formula>0</formula>
    </cfRule>
  </conditionalFormatting>
  <conditionalFormatting sqref="D46:D48">
    <cfRule type="cellIs" dxfId="13" priority="6" stopIfTrue="1" operator="equal">
      <formula>"sim"</formula>
    </cfRule>
  </conditionalFormatting>
  <conditionalFormatting sqref="F31:G31">
    <cfRule type="cellIs" dxfId="12" priority="7" stopIfTrue="1" operator="lessThan">
      <formula>$H$31*0.5</formula>
    </cfRule>
    <cfRule type="cellIs" dxfId="11" priority="8" stopIfTrue="1" operator="equal">
      <formula>0</formula>
    </cfRule>
  </conditionalFormatting>
  <dataValidations count="5">
    <dataValidation type="list" allowBlank="1" showInputMessage="1" showErrorMessage="1" sqref="J37 D46:D48">
      <formula1>"Sim, Não"</formula1>
    </dataValidation>
    <dataValidation type="list" allowBlank="1" showInputMessage="1" showErrorMessage="1" sqref="L40">
      <formula1>"A,B,C,D,E,F,G,H,I"</formula1>
    </dataValidation>
    <dataValidation type="whole" allowBlank="1" showInputMessage="1" showErrorMessage="1" sqref="F22:I23">
      <formula1>0</formula1>
      <formula2>10000000</formula2>
    </dataValidation>
    <dataValidation type="whole" allowBlank="1" showInputMessage="1" showErrorMessage="1" errorTitle="Erro de validação!" error="Somente é aceito valor inteiro." sqref="F24:I24 F27:I27">
      <formula1>0</formula1>
      <formula2>10000</formula2>
    </dataValidation>
    <dataValidation type="whole" allowBlank="1" showInputMessage="1" showErrorMessage="1" errorTitle="Erro de validação!" error="Somente é aceito número inteiro." sqref="E45 H45">
      <formula1>0</formula1>
      <formula2>1000</formula2>
    </dataValidation>
  </dataValidations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2" manualBreakCount="2">
    <brk id="60" max="16383" man="1"/>
    <brk id="192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view="pageBreakPreview" zoomScale="75" zoomScaleNormal="75" zoomScaleSheetLayoutView="75" workbookViewId="0">
      <selection activeCell="S57" sqref="S57"/>
    </sheetView>
  </sheetViews>
  <sheetFormatPr defaultColWidth="9.140625" defaultRowHeight="12.75" x14ac:dyDescent="0.2"/>
  <cols>
    <col min="1" max="1" width="9.140625" style="136"/>
    <col min="2" max="2" width="10.85546875" style="136" customWidth="1"/>
    <col min="3" max="16384" width="9.140625" style="136"/>
  </cols>
  <sheetData>
    <row r="1" spans="1:12" s="186" customFormat="1" ht="23.25" x14ac:dyDescent="0.2">
      <c r="A1" s="25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186" customFormat="1" ht="15.75" x14ac:dyDescent="0.25">
      <c r="B2" s="178"/>
      <c r="C2" s="178"/>
      <c r="D2" s="259" t="s">
        <v>312</v>
      </c>
      <c r="E2" s="182"/>
      <c r="F2" s="182"/>
      <c r="G2" s="182"/>
      <c r="H2" s="182"/>
      <c r="I2" s="182"/>
      <c r="J2" s="182"/>
      <c r="K2" s="182"/>
      <c r="L2" s="476" t="s">
        <v>390</v>
      </c>
    </row>
    <row r="3" spans="1:12" s="186" customFormat="1" ht="24" customHeight="1" x14ac:dyDescent="0.2">
      <c r="B3" s="178"/>
      <c r="C3" s="178"/>
      <c r="D3" s="260" t="s">
        <v>200</v>
      </c>
      <c r="E3" s="207"/>
      <c r="F3" s="207"/>
      <c r="G3" s="207"/>
      <c r="H3" s="207"/>
      <c r="I3" s="207"/>
      <c r="J3" s="207"/>
      <c r="K3" s="207"/>
      <c r="L3" s="477"/>
    </row>
    <row r="4" spans="1:12" x14ac:dyDescent="0.2">
      <c r="A4" s="135"/>
      <c r="B4" s="135"/>
      <c r="C4" s="135"/>
      <c r="D4" s="135"/>
      <c r="E4" s="135"/>
      <c r="F4" s="135"/>
      <c r="G4" s="178"/>
      <c r="H4" s="178"/>
      <c r="I4" s="178"/>
      <c r="J4" s="178"/>
      <c r="K4" s="178"/>
      <c r="L4" s="178"/>
    </row>
    <row r="5" spans="1:12" x14ac:dyDescent="0.2">
      <c r="A5" s="240" t="str">
        <f>IF('1.Identificacao'!A5="","",'1.Identificacao'!A5)</f>
        <v/>
      </c>
      <c r="B5" s="178"/>
      <c r="D5" s="178"/>
      <c r="E5" s="243" t="str">
        <f>IF(F5="","","Cidade")</f>
        <v/>
      </c>
      <c r="F5" s="468" t="str">
        <f>IF('1.Identificacao'!E5="","",'1.Identificacao'!E5)</f>
        <v/>
      </c>
      <c r="G5" s="468"/>
      <c r="H5" s="468"/>
      <c r="I5" s="468"/>
      <c r="J5" s="243" t="str">
        <f>IF(K5="","","UF")</f>
        <v/>
      </c>
      <c r="K5" s="240" t="str">
        <f>IF('1.Identificacao'!$L$18="","",'1.Identificacao'!$L$18)</f>
        <v/>
      </c>
      <c r="L5" s="181"/>
    </row>
    <row r="6" spans="1:12" x14ac:dyDescent="0.2">
      <c r="A6" s="178" t="str">
        <f>IF('1.Identificacao'!A6="","",'1.Identificacao'!A6)</f>
        <v/>
      </c>
      <c r="B6" s="240" t="str">
        <f>IF('1.Identificacao'!B6="","",'1.Identificacao'!B6)</f>
        <v/>
      </c>
      <c r="C6" s="135"/>
      <c r="D6" s="135"/>
      <c r="E6" s="178"/>
      <c r="F6" s="178"/>
      <c r="G6" s="178"/>
      <c r="H6" s="178"/>
      <c r="I6" s="178"/>
      <c r="J6" s="178"/>
      <c r="K6" s="178"/>
      <c r="L6" s="181"/>
    </row>
    <row r="7" spans="1:12" x14ac:dyDescent="0.2">
      <c r="A7" s="178" t="str">
        <f>IF('1.Identificacao'!A7="","",'1.Identificacao'!A7)</f>
        <v/>
      </c>
      <c r="B7" s="240" t="str">
        <f>IF('1.Identificacao'!B7="","",'1.Identificacao'!B7)</f>
        <v/>
      </c>
      <c r="C7" s="178"/>
      <c r="D7" s="178"/>
      <c r="E7" s="178"/>
      <c r="F7" s="178"/>
      <c r="G7" s="178"/>
      <c r="H7" s="178"/>
      <c r="I7" s="178"/>
      <c r="J7" s="178"/>
      <c r="K7" s="178"/>
      <c r="L7" s="181"/>
    </row>
    <row r="8" spans="1:12" x14ac:dyDescent="0.2">
      <c r="A8" s="178" t="str">
        <f>IF('1.Identificacao'!A8="","",'1.Identificacao'!A8)</f>
        <v/>
      </c>
      <c r="B8" s="180"/>
      <c r="C8" s="481" t="str">
        <f>IF('1.Identificacao'!C8=""," ",'1.Identificacao'!C8)</f>
        <v xml:space="preserve"> </v>
      </c>
      <c r="D8" s="481"/>
      <c r="E8" s="481"/>
      <c r="F8" s="452"/>
      <c r="G8" s="178"/>
      <c r="H8" s="178"/>
      <c r="I8" s="179"/>
      <c r="J8" s="178"/>
      <c r="K8" s="178"/>
      <c r="L8" s="182"/>
    </row>
    <row r="9" spans="1:12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</row>
    <row r="10" spans="1:12" ht="23.25" x14ac:dyDescent="0.35">
      <c r="A10" s="184" t="s">
        <v>322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</row>
    <row r="11" spans="1:12" x14ac:dyDescent="0.2">
      <c r="A11" s="135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</row>
    <row r="12" spans="1:12" ht="15.75" x14ac:dyDescent="0.25">
      <c r="A12" s="254" t="s">
        <v>238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</row>
    <row r="13" spans="1:12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</row>
    <row r="14" spans="1:12" x14ac:dyDescent="0.2">
      <c r="A14" s="234" t="s">
        <v>323</v>
      </c>
      <c r="B14" s="233"/>
      <c r="C14" s="233"/>
      <c r="D14" s="233"/>
      <c r="E14" s="178"/>
      <c r="F14" s="178"/>
      <c r="G14" s="178"/>
      <c r="H14" s="178"/>
      <c r="I14" s="178"/>
      <c r="J14" s="178"/>
      <c r="K14" s="178"/>
      <c r="L14" s="178"/>
    </row>
    <row r="15" spans="1:12" x14ac:dyDescent="0.2">
      <c r="A15" s="234"/>
      <c r="B15" s="233"/>
      <c r="C15" s="233"/>
      <c r="D15" s="233"/>
      <c r="E15" s="178"/>
      <c r="F15" s="178"/>
      <c r="G15" s="178"/>
      <c r="H15" s="178"/>
      <c r="I15" s="178"/>
      <c r="J15" s="178"/>
      <c r="K15" s="178"/>
      <c r="L15" s="178"/>
    </row>
    <row r="16" spans="1:12" x14ac:dyDescent="0.2">
      <c r="A16" s="234"/>
      <c r="B16" s="233"/>
      <c r="C16" s="233"/>
      <c r="D16" s="233"/>
      <c r="E16" s="178"/>
      <c r="F16" s="178"/>
      <c r="G16" s="178"/>
      <c r="H16" s="178"/>
      <c r="I16" s="178"/>
      <c r="J16" s="178"/>
      <c r="K16" s="178"/>
      <c r="L16" s="178"/>
    </row>
    <row r="17" spans="1:12" x14ac:dyDescent="0.2">
      <c r="A17" s="178" t="s">
        <v>368</v>
      </c>
      <c r="B17" s="178"/>
      <c r="C17" s="178"/>
      <c r="D17" s="417"/>
      <c r="E17" s="178"/>
      <c r="F17" s="178"/>
      <c r="G17" s="178"/>
      <c r="H17" s="178"/>
      <c r="I17" s="178"/>
      <c r="J17" s="178"/>
      <c r="K17" s="178"/>
      <c r="L17" s="178"/>
    </row>
    <row r="18" spans="1:12" x14ac:dyDescent="0.2">
      <c r="A18" s="234"/>
      <c r="B18" s="233"/>
      <c r="C18" s="233"/>
      <c r="D18" s="233"/>
      <c r="E18" s="178"/>
      <c r="F18" s="178"/>
      <c r="G18" s="178"/>
      <c r="H18" s="178"/>
      <c r="I18" s="178"/>
      <c r="J18" s="178"/>
      <c r="K18" s="178"/>
      <c r="L18" s="178"/>
    </row>
    <row r="19" spans="1:12" x14ac:dyDescent="0.2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</row>
    <row r="20" spans="1:12" x14ac:dyDescent="0.2">
      <c r="A20" s="580"/>
      <c r="B20" s="580"/>
      <c r="C20" s="580"/>
      <c r="D20" s="580"/>
      <c r="E20" s="580"/>
      <c r="F20" s="580"/>
      <c r="G20" s="580"/>
      <c r="H20" s="580"/>
      <c r="I20" s="580"/>
      <c r="J20" s="580"/>
      <c r="K20" s="580"/>
      <c r="L20" s="580"/>
    </row>
    <row r="21" spans="1:12" x14ac:dyDescent="0.2">
      <c r="A21" s="580"/>
      <c r="B21" s="580"/>
      <c r="C21" s="580"/>
      <c r="D21" s="580"/>
      <c r="E21" s="580"/>
      <c r="F21" s="580"/>
      <c r="G21" s="580"/>
      <c r="H21" s="580"/>
      <c r="I21" s="580"/>
      <c r="J21" s="580"/>
      <c r="K21" s="580"/>
      <c r="L21" s="580"/>
    </row>
    <row r="22" spans="1:12" x14ac:dyDescent="0.2">
      <c r="A22" s="580"/>
      <c r="B22" s="580"/>
      <c r="C22" s="580"/>
      <c r="D22" s="580"/>
      <c r="E22" s="580"/>
      <c r="F22" s="580"/>
      <c r="G22" s="580"/>
      <c r="H22" s="580"/>
      <c r="I22" s="580"/>
      <c r="J22" s="580"/>
      <c r="K22" s="580"/>
      <c r="L22" s="580"/>
    </row>
    <row r="23" spans="1:12" x14ac:dyDescent="0.2">
      <c r="A23" s="580"/>
      <c r="B23" s="580"/>
      <c r="C23" s="580"/>
      <c r="D23" s="580"/>
      <c r="E23" s="580"/>
      <c r="F23" s="580"/>
      <c r="G23" s="580"/>
      <c r="H23" s="580"/>
      <c r="I23" s="580"/>
      <c r="J23" s="580"/>
      <c r="K23" s="580"/>
      <c r="L23" s="580"/>
    </row>
    <row r="24" spans="1:12" x14ac:dyDescent="0.2">
      <c r="A24" s="580"/>
      <c r="B24" s="580"/>
      <c r="C24" s="580"/>
      <c r="D24" s="580"/>
      <c r="E24" s="580"/>
      <c r="F24" s="580"/>
      <c r="G24" s="580"/>
      <c r="H24" s="580"/>
      <c r="I24" s="580"/>
      <c r="J24" s="580"/>
      <c r="K24" s="580"/>
      <c r="L24" s="580"/>
    </row>
    <row r="25" spans="1:12" x14ac:dyDescent="0.2">
      <c r="A25" s="580"/>
      <c r="B25" s="580"/>
      <c r="C25" s="580"/>
      <c r="D25" s="580"/>
      <c r="E25" s="580"/>
      <c r="F25" s="580"/>
      <c r="G25" s="580"/>
      <c r="H25" s="580"/>
      <c r="I25" s="580"/>
      <c r="J25" s="580"/>
      <c r="K25" s="580"/>
      <c r="L25" s="580"/>
    </row>
    <row r="26" spans="1:12" x14ac:dyDescent="0.2">
      <c r="A26" s="580"/>
      <c r="B26" s="580"/>
      <c r="C26" s="580"/>
      <c r="D26" s="580"/>
      <c r="E26" s="580"/>
      <c r="F26" s="580"/>
      <c r="G26" s="580"/>
      <c r="H26" s="580"/>
      <c r="I26" s="580"/>
      <c r="J26" s="580"/>
      <c r="K26" s="580"/>
      <c r="L26" s="580"/>
    </row>
    <row r="27" spans="1:12" x14ac:dyDescent="0.2">
      <c r="A27" s="580"/>
      <c r="B27" s="580"/>
      <c r="C27" s="580"/>
      <c r="D27" s="580"/>
      <c r="E27" s="580"/>
      <c r="F27" s="580"/>
      <c r="G27" s="580"/>
      <c r="H27" s="580"/>
      <c r="I27" s="580"/>
      <c r="J27" s="580"/>
      <c r="K27" s="580"/>
      <c r="L27" s="580"/>
    </row>
    <row r="28" spans="1:12" x14ac:dyDescent="0.2">
      <c r="A28" s="580"/>
      <c r="B28" s="580"/>
      <c r="C28" s="580"/>
      <c r="D28" s="580"/>
      <c r="E28" s="580"/>
      <c r="F28" s="580"/>
      <c r="G28" s="580"/>
      <c r="H28" s="580"/>
      <c r="I28" s="580"/>
      <c r="J28" s="580"/>
      <c r="K28" s="580"/>
      <c r="L28" s="580"/>
    </row>
    <row r="29" spans="1:12" x14ac:dyDescent="0.2">
      <c r="A29" s="580"/>
      <c r="B29" s="580"/>
      <c r="C29" s="580"/>
      <c r="D29" s="580"/>
      <c r="E29" s="580"/>
      <c r="F29" s="580"/>
      <c r="G29" s="580"/>
      <c r="H29" s="580"/>
      <c r="I29" s="580"/>
      <c r="J29" s="580"/>
      <c r="K29" s="580"/>
      <c r="L29" s="580"/>
    </row>
    <row r="30" spans="1:12" x14ac:dyDescent="0.2">
      <c r="A30" s="580"/>
      <c r="B30" s="580"/>
      <c r="C30" s="580"/>
      <c r="D30" s="580"/>
      <c r="E30" s="580"/>
      <c r="F30" s="580"/>
      <c r="G30" s="580"/>
      <c r="H30" s="580"/>
      <c r="I30" s="580"/>
      <c r="J30" s="580"/>
      <c r="K30" s="580"/>
      <c r="L30" s="580"/>
    </row>
    <row r="31" spans="1:12" x14ac:dyDescent="0.2">
      <c r="A31" s="580"/>
      <c r="B31" s="580"/>
      <c r="C31" s="580"/>
      <c r="D31" s="580"/>
      <c r="E31" s="580"/>
      <c r="F31" s="580"/>
      <c r="G31" s="580"/>
      <c r="H31" s="580"/>
      <c r="I31" s="580"/>
      <c r="J31" s="580"/>
      <c r="K31" s="580"/>
      <c r="L31" s="580"/>
    </row>
    <row r="32" spans="1:12" x14ac:dyDescent="0.2">
      <c r="A32" s="580"/>
      <c r="B32" s="580"/>
      <c r="C32" s="580"/>
      <c r="D32" s="580"/>
      <c r="E32" s="580"/>
      <c r="F32" s="580"/>
      <c r="G32" s="580"/>
      <c r="H32" s="580"/>
      <c r="I32" s="580"/>
      <c r="J32" s="580"/>
      <c r="K32" s="580"/>
      <c r="L32" s="580"/>
    </row>
    <row r="33" spans="1:12" x14ac:dyDescent="0.2">
      <c r="A33" s="580"/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</row>
    <row r="34" spans="1:12" x14ac:dyDescent="0.2">
      <c r="A34" s="580"/>
      <c r="B34" s="580"/>
      <c r="C34" s="580"/>
      <c r="D34" s="580"/>
      <c r="E34" s="580"/>
      <c r="F34" s="580"/>
      <c r="G34" s="580"/>
      <c r="H34" s="580"/>
      <c r="I34" s="580"/>
      <c r="J34" s="580"/>
      <c r="K34" s="580"/>
      <c r="L34" s="580"/>
    </row>
    <row r="35" spans="1:12" x14ac:dyDescent="0.2">
      <c r="A35" s="580"/>
      <c r="B35" s="580"/>
      <c r="C35" s="580"/>
      <c r="D35" s="580"/>
      <c r="E35" s="580"/>
      <c r="F35" s="580"/>
      <c r="G35" s="580"/>
      <c r="H35" s="580"/>
      <c r="I35" s="580"/>
      <c r="J35" s="580"/>
      <c r="K35" s="580"/>
      <c r="L35" s="580"/>
    </row>
    <row r="36" spans="1:12" x14ac:dyDescent="0.2">
      <c r="A36" s="580"/>
      <c r="B36" s="580"/>
      <c r="C36" s="580"/>
      <c r="D36" s="580"/>
      <c r="E36" s="580"/>
      <c r="F36" s="580"/>
      <c r="G36" s="580"/>
      <c r="H36" s="580"/>
      <c r="I36" s="580"/>
      <c r="J36" s="580"/>
      <c r="K36" s="580"/>
      <c r="L36" s="580"/>
    </row>
    <row r="37" spans="1:12" x14ac:dyDescent="0.2">
      <c r="A37" s="580"/>
      <c r="B37" s="580"/>
      <c r="C37" s="580"/>
      <c r="D37" s="580"/>
      <c r="E37" s="580"/>
      <c r="F37" s="580"/>
      <c r="G37" s="580"/>
      <c r="H37" s="580"/>
      <c r="I37" s="580"/>
      <c r="J37" s="580"/>
      <c r="K37" s="580"/>
      <c r="L37" s="580"/>
    </row>
    <row r="38" spans="1:12" x14ac:dyDescent="0.2">
      <c r="A38" s="58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</row>
    <row r="39" spans="1:12" x14ac:dyDescent="0.2">
      <c r="A39" s="580"/>
      <c r="B39" s="580"/>
      <c r="C39" s="580"/>
      <c r="D39" s="580"/>
      <c r="E39" s="580"/>
      <c r="F39" s="580"/>
      <c r="G39" s="580"/>
      <c r="H39" s="580"/>
      <c r="I39" s="580"/>
      <c r="J39" s="580"/>
      <c r="K39" s="580"/>
      <c r="L39" s="580"/>
    </row>
    <row r="40" spans="1:12" x14ac:dyDescent="0.2">
      <c r="A40" s="580"/>
      <c r="B40" s="580"/>
      <c r="C40" s="580"/>
      <c r="D40" s="580"/>
      <c r="E40" s="580"/>
      <c r="F40" s="580"/>
      <c r="G40" s="580"/>
      <c r="H40" s="580"/>
      <c r="I40" s="580"/>
      <c r="J40" s="580"/>
      <c r="K40" s="580"/>
      <c r="L40" s="580"/>
    </row>
    <row r="41" spans="1:12" x14ac:dyDescent="0.2">
      <c r="A41" s="580"/>
      <c r="B41" s="580"/>
      <c r="C41" s="580"/>
      <c r="D41" s="580"/>
      <c r="E41" s="580"/>
      <c r="F41" s="580"/>
      <c r="G41" s="580"/>
      <c r="H41" s="580"/>
      <c r="I41" s="580"/>
      <c r="J41" s="580"/>
      <c r="K41" s="580"/>
      <c r="L41" s="580"/>
    </row>
    <row r="42" spans="1:12" x14ac:dyDescent="0.2">
      <c r="A42" s="580"/>
      <c r="B42" s="580"/>
      <c r="C42" s="580"/>
      <c r="D42" s="580"/>
      <c r="E42" s="580"/>
      <c r="F42" s="580"/>
      <c r="G42" s="580"/>
      <c r="H42" s="580"/>
      <c r="I42" s="580"/>
      <c r="J42" s="580"/>
      <c r="K42" s="580"/>
      <c r="L42" s="580"/>
    </row>
    <row r="43" spans="1:12" x14ac:dyDescent="0.2">
      <c r="A43" s="580"/>
      <c r="B43" s="580"/>
      <c r="C43" s="580"/>
      <c r="D43" s="580"/>
      <c r="E43" s="580"/>
      <c r="F43" s="580"/>
      <c r="G43" s="580"/>
      <c r="H43" s="580"/>
      <c r="I43" s="580"/>
      <c r="J43" s="580"/>
      <c r="K43" s="580"/>
      <c r="L43" s="580"/>
    </row>
    <row r="44" spans="1:12" x14ac:dyDescent="0.2">
      <c r="A44" s="580"/>
      <c r="B44" s="580"/>
      <c r="C44" s="580"/>
      <c r="D44" s="580"/>
      <c r="E44" s="580"/>
      <c r="F44" s="580"/>
      <c r="G44" s="580"/>
      <c r="H44" s="580"/>
      <c r="I44" s="580"/>
      <c r="J44" s="580"/>
      <c r="K44" s="580"/>
      <c r="L44" s="580"/>
    </row>
    <row r="45" spans="1:12" x14ac:dyDescent="0.2">
      <c r="A45" s="580"/>
      <c r="B45" s="580"/>
      <c r="C45" s="580"/>
      <c r="D45" s="580"/>
      <c r="E45" s="580"/>
      <c r="F45" s="580"/>
      <c r="G45" s="580"/>
      <c r="H45" s="580"/>
      <c r="I45" s="580"/>
      <c r="J45" s="580"/>
      <c r="K45" s="580"/>
      <c r="L45" s="580"/>
    </row>
    <row r="46" spans="1:12" x14ac:dyDescent="0.2">
      <c r="A46" s="580"/>
      <c r="B46" s="580"/>
      <c r="C46" s="580"/>
      <c r="D46" s="580"/>
      <c r="E46" s="580"/>
      <c r="F46" s="580"/>
      <c r="G46" s="580"/>
      <c r="H46" s="580"/>
      <c r="I46" s="580"/>
      <c r="J46" s="580"/>
      <c r="K46" s="580"/>
      <c r="L46" s="580"/>
    </row>
    <row r="47" spans="1:12" x14ac:dyDescent="0.2">
      <c r="A47" s="580"/>
      <c r="B47" s="580"/>
      <c r="C47" s="580"/>
      <c r="D47" s="580"/>
      <c r="E47" s="580"/>
      <c r="F47" s="580"/>
      <c r="G47" s="580"/>
      <c r="H47" s="580"/>
      <c r="I47" s="580"/>
      <c r="J47" s="580"/>
      <c r="K47" s="580"/>
      <c r="L47" s="580"/>
    </row>
    <row r="48" spans="1:12" x14ac:dyDescent="0.2">
      <c r="A48" s="580"/>
      <c r="B48" s="580"/>
      <c r="C48" s="580"/>
      <c r="D48" s="580"/>
      <c r="E48" s="580"/>
      <c r="F48" s="580"/>
      <c r="G48" s="580"/>
      <c r="H48" s="580"/>
      <c r="I48" s="580"/>
      <c r="J48" s="580"/>
      <c r="K48" s="580"/>
      <c r="L48" s="580"/>
    </row>
    <row r="49" spans="1:12" x14ac:dyDescent="0.2">
      <c r="A49" s="580"/>
      <c r="B49" s="580"/>
      <c r="C49" s="580"/>
      <c r="D49" s="580"/>
      <c r="E49" s="580"/>
      <c r="F49" s="580"/>
      <c r="G49" s="580"/>
      <c r="H49" s="580"/>
      <c r="I49" s="580"/>
      <c r="J49" s="580"/>
      <c r="K49" s="580"/>
      <c r="L49" s="580"/>
    </row>
    <row r="50" spans="1:12" x14ac:dyDescent="0.2">
      <c r="A50" s="580"/>
      <c r="B50" s="580"/>
      <c r="C50" s="580"/>
      <c r="D50" s="580"/>
      <c r="E50" s="580"/>
      <c r="F50" s="580"/>
      <c r="G50" s="580"/>
      <c r="H50" s="580"/>
      <c r="I50" s="580"/>
      <c r="J50" s="580"/>
      <c r="K50" s="580"/>
      <c r="L50" s="580"/>
    </row>
    <row r="51" spans="1:12" x14ac:dyDescent="0.2">
      <c r="A51" s="580"/>
      <c r="B51" s="580"/>
      <c r="C51" s="580"/>
      <c r="D51" s="580"/>
      <c r="E51" s="580"/>
      <c r="F51" s="580"/>
      <c r="G51" s="580"/>
      <c r="H51" s="580"/>
      <c r="I51" s="580"/>
      <c r="J51" s="580"/>
      <c r="K51" s="580"/>
      <c r="L51" s="580"/>
    </row>
    <row r="52" spans="1:12" x14ac:dyDescent="0.2">
      <c r="A52" s="580"/>
      <c r="B52" s="580"/>
      <c r="C52" s="580"/>
      <c r="D52" s="580"/>
      <c r="E52" s="580"/>
      <c r="F52" s="580"/>
      <c r="G52" s="580"/>
      <c r="H52" s="580"/>
      <c r="I52" s="580"/>
      <c r="J52" s="580"/>
      <c r="K52" s="580"/>
      <c r="L52" s="580"/>
    </row>
    <row r="53" spans="1:12" x14ac:dyDescent="0.2">
      <c r="A53" s="580"/>
      <c r="B53" s="580"/>
      <c r="C53" s="580"/>
      <c r="D53" s="580"/>
      <c r="E53" s="580"/>
      <c r="F53" s="580"/>
      <c r="G53" s="580"/>
      <c r="H53" s="580"/>
      <c r="I53" s="580"/>
      <c r="J53" s="580"/>
      <c r="K53" s="580"/>
      <c r="L53" s="580"/>
    </row>
    <row r="54" spans="1:12" x14ac:dyDescent="0.2">
      <c r="A54" s="580"/>
      <c r="B54" s="580"/>
      <c r="C54" s="580"/>
      <c r="D54" s="580"/>
      <c r="E54" s="580"/>
      <c r="F54" s="580"/>
      <c r="G54" s="580"/>
      <c r="H54" s="580"/>
      <c r="I54" s="580"/>
      <c r="J54" s="580"/>
      <c r="K54" s="580"/>
      <c r="L54" s="580"/>
    </row>
    <row r="55" spans="1:12" x14ac:dyDescent="0.2">
      <c r="A55" s="580"/>
      <c r="B55" s="580"/>
      <c r="C55" s="580"/>
      <c r="D55" s="580"/>
      <c r="E55" s="580"/>
      <c r="F55" s="580"/>
      <c r="G55" s="580"/>
      <c r="H55" s="580"/>
      <c r="I55" s="580"/>
      <c r="J55" s="580"/>
      <c r="K55" s="580"/>
      <c r="L55" s="580"/>
    </row>
    <row r="56" spans="1:12" x14ac:dyDescent="0.2">
      <c r="A56" s="580"/>
      <c r="B56" s="580"/>
      <c r="C56" s="580"/>
      <c r="D56" s="580"/>
      <c r="E56" s="580"/>
      <c r="F56" s="580"/>
      <c r="G56" s="580"/>
      <c r="H56" s="580"/>
      <c r="I56" s="580"/>
      <c r="J56" s="580"/>
      <c r="K56" s="580"/>
      <c r="L56" s="580"/>
    </row>
    <row r="57" spans="1:12" x14ac:dyDescent="0.2">
      <c r="A57" s="580"/>
      <c r="B57" s="580"/>
      <c r="C57" s="580"/>
      <c r="D57" s="580"/>
      <c r="E57" s="580"/>
      <c r="F57" s="580"/>
      <c r="G57" s="580"/>
      <c r="H57" s="580"/>
      <c r="I57" s="580"/>
      <c r="J57" s="580"/>
      <c r="K57" s="580"/>
      <c r="L57" s="580"/>
    </row>
    <row r="58" spans="1:12" x14ac:dyDescent="0.2">
      <c r="A58" s="580"/>
      <c r="B58" s="580"/>
      <c r="C58" s="580"/>
      <c r="D58" s="580"/>
      <c r="E58" s="580"/>
      <c r="F58" s="580"/>
      <c r="G58" s="580"/>
      <c r="H58" s="580"/>
      <c r="I58" s="580"/>
      <c r="J58" s="580"/>
      <c r="K58" s="580"/>
      <c r="L58" s="580"/>
    </row>
    <row r="59" spans="1:12" x14ac:dyDescent="0.2">
      <c r="A59" s="580"/>
      <c r="B59" s="580"/>
      <c r="C59" s="580"/>
      <c r="D59" s="580"/>
      <c r="E59" s="580"/>
      <c r="F59" s="580"/>
      <c r="G59" s="580"/>
      <c r="H59" s="580"/>
      <c r="I59" s="580"/>
      <c r="J59" s="580"/>
      <c r="K59" s="580"/>
      <c r="L59" s="580"/>
    </row>
    <row r="60" spans="1:12" x14ac:dyDescent="0.2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</row>
    <row r="61" spans="1:12" x14ac:dyDescent="0.2">
      <c r="A61" s="235"/>
      <c r="B61" s="235"/>
      <c r="C61" s="235"/>
      <c r="D61" s="235"/>
      <c r="E61" s="235"/>
      <c r="F61" s="235"/>
      <c r="G61" s="135"/>
      <c r="H61" s="135"/>
      <c r="I61" s="135"/>
      <c r="J61" s="135"/>
      <c r="K61" s="135"/>
      <c r="L61" s="135"/>
    </row>
    <row r="62" spans="1:12" x14ac:dyDescent="0.2">
      <c r="A62" s="235"/>
      <c r="B62" s="236"/>
      <c r="C62" s="235"/>
      <c r="D62" s="235"/>
      <c r="E62" s="235"/>
      <c r="F62" s="235"/>
      <c r="G62" s="135"/>
      <c r="H62" s="135"/>
      <c r="I62" s="135"/>
      <c r="J62" s="135"/>
      <c r="K62" s="135"/>
      <c r="L62" s="135"/>
    </row>
    <row r="63" spans="1:12" x14ac:dyDescent="0.2">
      <c r="A63" s="235"/>
      <c r="B63" s="135"/>
      <c r="C63" s="235"/>
      <c r="D63" s="235"/>
      <c r="E63" s="235"/>
      <c r="F63" s="235"/>
      <c r="G63" s="135"/>
      <c r="H63" s="135"/>
      <c r="I63" s="135"/>
      <c r="J63" s="135"/>
      <c r="K63" s="135"/>
      <c r="L63" s="135"/>
    </row>
    <row r="64" spans="1:12" x14ac:dyDescent="0.2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</row>
    <row r="65" spans="1:12" x14ac:dyDescent="0.2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</row>
  </sheetData>
  <sheetProtection password="D5CF" sheet="1" objects="1" scenarios="1"/>
  <mergeCells count="4">
    <mergeCell ref="A20:L59"/>
    <mergeCell ref="L2:L3"/>
    <mergeCell ref="F5:I5"/>
    <mergeCell ref="C8:E8"/>
  </mergeCells>
  <phoneticPr fontId="0" type="noConversion"/>
  <pageMargins left="1.0629921259842521" right="0.27559055118110237" top="0.6692913385826772" bottom="0.74803149606299213" header="0.51181102362204722" footer="0.51181102362204722"/>
  <pageSetup paperSize="9" scale="71" orientation="portrait" horizontalDpi="300" verticalDpi="300" r:id="rId1"/>
  <headerFooter alignWithMargins="0"/>
  <rowBreaks count="2" manualBreakCount="2">
    <brk id="75" max="11" man="1"/>
    <brk id="11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25</vt:i4>
      </vt:variant>
    </vt:vector>
  </HeadingPairs>
  <TitlesOfParts>
    <vt:vector size="42" baseType="lpstr">
      <vt:lpstr>1.Identificacao</vt:lpstr>
      <vt:lpstr>2.Cidade</vt:lpstr>
      <vt:lpstr>3.Sist_Atual&amp;PlanInvest</vt:lpstr>
      <vt:lpstr>4.InfHidrograf</vt:lpstr>
      <vt:lpstr>5.Pop_Beneficiada</vt:lpstr>
      <vt:lpstr>6.1.a.Desc_ETE_Proj</vt:lpstr>
      <vt:lpstr>6.1.b.EstrutComplementares</vt:lpstr>
      <vt:lpstr>6.1.c.Efic_ETE_Proj</vt:lpstr>
      <vt:lpstr>6.2.a.Desc_ETE_Exist</vt:lpstr>
      <vt:lpstr>6.2.b.Efic_ETE_Exist</vt:lpstr>
      <vt:lpstr>7.Custos&amp;Investimentos</vt:lpstr>
      <vt:lpstr>8.ValorContrato</vt:lpstr>
      <vt:lpstr>9.1.DadosPServLocal</vt:lpstr>
      <vt:lpstr>9.2.DadosPServRegional</vt:lpstr>
      <vt:lpstr>10.Metas_Habilitacao</vt:lpstr>
      <vt:lpstr>Anexo</vt:lpstr>
      <vt:lpstr>AuxVRef</vt:lpstr>
      <vt:lpstr>'1.Identificacao'!Area_de_impressao</vt:lpstr>
      <vt:lpstr>'10.Metas_Habilitacao'!Area_de_impressao</vt:lpstr>
      <vt:lpstr>'2.Cidade'!Area_de_impressao</vt:lpstr>
      <vt:lpstr>'6.1.a.Desc_ETE_Proj'!Area_de_impressao</vt:lpstr>
      <vt:lpstr>'6.1.c.Efic_ETE_Proj'!Area_de_impressao</vt:lpstr>
      <vt:lpstr>'6.2.a.Desc_ETE_Exist'!Area_de_impressao</vt:lpstr>
      <vt:lpstr>'6.2.b.Efic_ETE_Exist'!Area_de_impressao</vt:lpstr>
      <vt:lpstr>'7.Custos&amp;Investimentos'!Area_de_impressao</vt:lpstr>
      <vt:lpstr>'8.ValorContrato'!Area_de_impressao</vt:lpstr>
      <vt:lpstr>'9.2.DadosPServRegional'!Area_de_impressao</vt:lpstr>
      <vt:lpstr>Anexo!Area_de_impressao</vt:lpstr>
      <vt:lpstr>'1.Identificacao'!Titulos_de_impressao</vt:lpstr>
      <vt:lpstr>'2.Cidade'!Titulos_de_impressao</vt:lpstr>
      <vt:lpstr>'3.Sist_Atual&amp;PlanInvest'!Titulos_de_impressao</vt:lpstr>
      <vt:lpstr>'4.InfHidrograf'!Titulos_de_impressao</vt:lpstr>
      <vt:lpstr>'5.Pop_Beneficiada'!Titulos_de_impressao</vt:lpstr>
      <vt:lpstr>'6.1.a.Desc_ETE_Proj'!Titulos_de_impressao</vt:lpstr>
      <vt:lpstr>'6.1.b.EstrutComplementares'!Titulos_de_impressao</vt:lpstr>
      <vt:lpstr>'6.1.c.Efic_ETE_Proj'!Titulos_de_impressao</vt:lpstr>
      <vt:lpstr>'6.2.a.Desc_ETE_Exist'!Titulos_de_impressao</vt:lpstr>
      <vt:lpstr>'6.2.b.Efic_ETE_Exist'!Titulos_de_impressao</vt:lpstr>
      <vt:lpstr>'7.Custos&amp;Investimentos'!Titulos_de_impressao</vt:lpstr>
      <vt:lpstr>'8.ValorContrato'!Titulos_de_impressao</vt:lpstr>
      <vt:lpstr>'9.1.DadosPServLocal'!Titulos_de_impressao</vt:lpstr>
      <vt:lpstr>'9.2.DadosPServRegional'!Titulos_de_impressao</vt:lpstr>
    </vt:vector>
  </TitlesOfParts>
  <Company>Agência Nacional de Águas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Libânio</dc:creator>
  <cp:lastModifiedBy>Usuário do Windows</cp:lastModifiedBy>
  <cp:lastPrinted>2011-03-17T17:37:24Z</cp:lastPrinted>
  <dcterms:created xsi:type="dcterms:W3CDTF">2001-03-22T14:07:13Z</dcterms:created>
  <dcterms:modified xsi:type="dcterms:W3CDTF">2012-05-15T19:49:20Z</dcterms:modified>
</cp:coreProperties>
</file>